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kovac\OneDrive\Počítač\Doklady BASEBALL\tabuľka\"/>
    </mc:Choice>
  </mc:AlternateContent>
  <xr:revisionPtr revIDLastSave="0" documentId="13_ncr:1_{E3F62D95-FE53-4A10-99DC-C9070F9807E1}" xr6:coauthVersionLast="47" xr6:coauthVersionMax="47" xr10:uidLastSave="{00000000-0000-0000-0000-000000000000}"/>
  <bookViews>
    <workbookView xWindow="6720" yWindow="396" windowWidth="16332" windowHeight="11868"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<sst xmlns="http://schemas.openxmlformats.org/spreadsheetml/2006/main" count="5545" uniqueCount="2598">
  <si>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</si>
  <si>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</si>
  <si>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</si>
  <si>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</si>
  <si>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</si>
  <si>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</si>
  <si>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</si>
  <si>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</si>
  <si>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</si>
  <si>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</si>
  <si>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</si>
  <si>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</si>
  <si>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</si>
  <si>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</si>
  <si>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</si>
  <si>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</si>
  <si>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</si>
  <si>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</si>
  <si>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</si>
  <si>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</si>
  <si>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</si>
  <si>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</si>
  <si>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</si>
  <si>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</si>
  <si>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</si>
  <si>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</si>
  <si>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</si>
  <si>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</si>
  <si>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</si>
  <si>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</si>
  <si>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</si>
  <si>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</si>
  <si>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</si>
  <si>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</si>
  <si>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</si>
  <si>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</si>
  <si>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</si>
  <si>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</si>
  <si>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</si>
  <si>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</si>
  <si>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</si>
  <si>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</si>
  <si>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</si>
  <si>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</si>
  <si>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</si>
  <si>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</si>
  <si>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</si>
  <si>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</si>
  <si>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</si>
  <si>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</si>
  <si>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</si>
  <si>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</si>
  <si>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</si>
  <si>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</si>
  <si>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</si>
  <si>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</si>
  <si>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</si>
  <si>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</si>
  <si>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</si>
  <si>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</si>
  <si>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</si>
  <si>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</si>
  <si>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</si>
  <si>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</si>
  <si>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</si>
  <si>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</si>
  <si>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</si>
  <si>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</si>
  <si>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</si>
  <si>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</si>
  <si>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</si>
  <si>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</si>
  <si>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</si>
  <si>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</si>
  <si>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</si>
  <si>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</si>
  <si>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</si>
  <si>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</si>
  <si>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</si>
  <si>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</si>
  <si>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</si>
  <si>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</si>
  <si>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</si>
  <si>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</si>
  <si>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</si>
  <si>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</si>
  <si>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</si>
  <si>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</si>
  <si>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</si>
  <si>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</si>
  <si>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</si>
  <si>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</si>
  <si>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</si>
  <si>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</si>
  <si>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</si>
  <si>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</si>
  <si>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</si>
  <si>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</si>
  <si>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</si>
  <si>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</si>
  <si>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</si>
  <si>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</si>
  <si>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</si>
  <si>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</si>
  <si>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</si>
  <si>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</si>
  <si>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</si>
  <si>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</si>
  <si>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</si>
  <si>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</si>
  <si>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</si>
  <si>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</si>
  <si>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</si>
  <si>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</si>
  <si>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</si>
  <si>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</si>
  <si>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</si>
  <si>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</si>
  <si>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</si>
  <si>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</si>
  <si>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</si>
  <si>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</si>
  <si>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</si>
  <si>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</si>
  <si>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</si>
  <si>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</si>
  <si>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</si>
  <si>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</si>
  <si>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</si>
  <si>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</si>
  <si>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</si>
  <si>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</si>
  <si>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</si>
  <si>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</si>
  <si>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</si>
  <si>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</si>
  <si>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</si>
  <si>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</si>
  <si>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</si>
  <si>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</si>
  <si>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</si>
  <si>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</si>
  <si>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</si>
  <si>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</si>
  <si>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</si>
  <si>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</si>
  <si>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</si>
  <si>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</si>
  <si>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</si>
  <si>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</si>
  <si>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</si>
  <si>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</si>
  <si>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</si>
  <si>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</si>
  <si>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</si>
  <si>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</si>
  <si>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</si>
  <si>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</si>
  <si>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</si>
  <si>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</si>
  <si>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</si>
  <si>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</si>
  <si>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</si>
  <si>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</si>
  <si>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</si>
  <si>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</si>
  <si>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</si>
  <si>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</si>
  <si>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</si>
  <si>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</si>
  <si>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</si>
  <si>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</si>
  <si>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</si>
  <si>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</si>
  <si>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</si>
  <si>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</si>
  <si>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</si>
  <si>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</si>
  <si>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</si>
  <si>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</si>
  <si>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</si>
  <si>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</si>
  <si>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</si>
  <si>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</si>
  <si>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</si>
  <si>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</si>
  <si>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</si>
  <si>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</si>
  <si>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</si>
  <si>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</si>
  <si>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</si>
  <si>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</si>
  <si>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</si>
  <si>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</si>
  <si>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</si>
  <si>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</si>
  <si>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</si>
  <si>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</si>
  <si>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</si>
  <si>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</si>
  <si>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</si>
  <si>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</si>
  <si>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</si>
  <si>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</si>
  <si>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</si>
  <si>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</si>
  <si>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</si>
  <si>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</si>
  <si>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</si>
  <si>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</si>
  <si>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</si>
  <si>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</si>
  <si>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</si>
  <si>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</si>
  <si>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</si>
  <si>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</si>
  <si>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</si>
  <si>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</si>
  <si>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</si>
  <si>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</si>
  <si>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</si>
  <si>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</si>
  <si>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</si>
  <si>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</si>
  <si>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</si>
  <si>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</si>
  <si>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</si>
  <si>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</si>
  <si>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</si>
  <si>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</si>
  <si>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</si>
  <si>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</si>
  <si>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</si>
  <si>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</si>
  <si>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</si>
  <si>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</si>
  <si>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</si>
  <si>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</si>
  <si>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</si>
  <si>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</si>
  <si>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</si>
  <si>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</si>
  <si>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</si>
  <si>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</si>
  <si>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</si>
  <si>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</si>
  <si>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</si>
  <si>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</si>
  <si>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</si>
  <si>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</si>
  <si>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</si>
  <si>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</si>
  <si>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</si>
  <si>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</si>
  <si>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</si>
  <si>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</si>
  <si>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</si>
  <si>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</si>
  <si>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</si>
  <si>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</si>
  <si>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</si>
  <si>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</si>
  <si>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</si>
  <si>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</si>
  <si>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</si>
  <si>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</si>
  <si>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</si>
  <si>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</si>
  <si>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</si>
  <si>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</si>
  <si>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</si>
  <si>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</si>
  <si>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</si>
  <si>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</si>
  <si>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</si>
  <si>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</si>
  <si>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</si>
  <si>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</si>
  <si>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</si>
  <si>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</si>
  <si>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</si>
  <si>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</si>
  <si>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</si>
  <si>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</si>
  <si>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</si>
  <si>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</si>
  <si>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</si>
  <si>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</si>
  <si>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</si>
  <si>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</si>
  <si>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</si>
  <si>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</si>
  <si>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</si>
  <si>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</si>
  <si>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</si>
  <si>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</si>
  <si>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</si>
  <si>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</si>
  <si>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</si>
  <si>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</si>
  <si>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</si>
  <si>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</si>
  <si>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</si>
  <si>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</si>
  <si>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</si>
  <si>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</si>
  <si>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</si>
  <si>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</si>
  <si>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</si>
  <si>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</si>
  <si>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</si>
  <si>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</si>
  <si>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</si>
  <si>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</si>
  <si>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</si>
  <si>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</si>
  <si>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</si>
  <si>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</si>
  <si>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</si>
  <si>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</si>
  <si>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</si>
  <si>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</si>
  <si>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</si>
  <si>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</si>
  <si>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</si>
  <si>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</si>
  <si>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</si>
  <si>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</si>
  <si>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</si>
  <si>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</si>
  <si>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</si>
  <si>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</si>
  <si>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</si>
  <si>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</si>
  <si>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</si>
  <si>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</si>
  <si>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</si>
  <si>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</si>
  <si>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</si>
  <si>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</si>
  <si>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</si>
  <si>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</si>
  <si>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</si>
  <si>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</si>
  <si>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</si>
  <si>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</si>
  <si>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</si>
  <si>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</si>
  <si>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</si>
  <si>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</si>
  <si>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</si>
  <si>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</si>
  <si>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</si>
  <si>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</si>
  <si>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</si>
  <si>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</si>
  <si>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</si>
  <si>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</si>
  <si>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</si>
  <si>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</si>
  <si>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</si>
  <si>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</si>
  <si>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</si>
  <si>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</si>
  <si>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</si>
  <si>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</si>
  <si>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</si>
  <si>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</si>
  <si>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</si>
  <si>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</si>
  <si>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</si>
  <si>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</si>
  <si>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</si>
  <si>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</si>
  <si>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</si>
  <si>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</si>
  <si>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</si>
  <si>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</si>
  <si>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</si>
  <si>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</si>
  <si>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</si>
  <si>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</si>
  <si>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</si>
  <si>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</si>
  <si>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</si>
  <si>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</si>
  <si>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</si>
  <si>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</si>
  <si>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</si>
  <si>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</si>
  <si>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</si>
  <si>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</si>
  <si>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</si>
  <si>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</si>
  <si>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</si>
  <si>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</si>
  <si>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</si>
  <si>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</si>
  <si>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</si>
  <si>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</si>
  <si>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</si>
  <si>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</si>
  <si>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</si>
  <si>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</si>
  <si>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</si>
  <si>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</si>
  <si>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</si>
  <si>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</si>
  <si>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</si>
  <si>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</si>
  <si>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</si>
  <si>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</si>
  <si>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</si>
  <si>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</si>
  <si>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</si>
  <si>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</si>
  <si>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</si>
  <si>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</si>
  <si>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</si>
  <si>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</si>
  <si>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</si>
  <si>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</si>
  <si>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</si>
  <si>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</si>
  <si>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</si>
  <si>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</si>
  <si>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</si>
  <si>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</si>
  <si>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</si>
  <si>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</si>
  <si>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</si>
  <si>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</si>
  <si>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</si>
  <si>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</si>
  <si>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</si>
  <si>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</si>
  <si>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</si>
  <si>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</si>
  <si>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</si>
  <si>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</si>
  <si>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</si>
  <si>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</si>
  <si>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</si>
  <si>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</si>
  <si>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</si>
  <si>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</si>
  <si>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</si>
  <si>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</si>
  <si>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</si>
  <si>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</si>
  <si>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</si>
  <si>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</si>
  <si>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</si>
  <si>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</si>
  <si>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</si>
  <si>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</si>
  <si>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</si>
  <si>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</si>
  <si>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</si>
  <si>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</si>
  <si>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</si>
  <si>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</si>
  <si>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</si>
  <si>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</si>
  <si>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</si>
  <si>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</si>
  <si>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</si>
  <si>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</si>
  <si>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</si>
  <si>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</si>
  <si>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</si>
  <si>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</si>
  <si>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</si>
  <si>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</si>
  <si>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</si>
  <si>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</si>
  <si>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</si>
  <si>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</si>
  <si>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</si>
  <si>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</si>
  <si>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</si>
  <si>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</si>
  <si>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</si>
  <si>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</si>
  <si>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</si>
  <si>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</si>
  <si>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</si>
  <si>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</si>
  <si>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</si>
  <si>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</si>
  <si>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</si>
  <si>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</si>
  <si>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</si>
  <si>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</si>
  <si>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</si>
  <si>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</si>
  <si>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</si>
  <si>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</si>
  <si>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</si>
  <si>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</si>
  <si>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</si>
  <si>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</si>
  <si>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</si>
  <si>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</si>
  <si>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</si>
  <si>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</si>
  <si>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</si>
  <si>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</si>
  <si>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</si>
  <si>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</si>
  <si>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</si>
  <si>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</si>
  <si>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</si>
  <si>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</si>
  <si>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</si>
  <si>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</si>
  <si>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</si>
  <si>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</si>
  <si>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</si>
  <si>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</si>
  <si>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</si>
  <si>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</si>
  <si>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</si>
  <si>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</si>
  <si>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</si>
  <si>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</si>
  <si>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</si>
  <si>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</si>
  <si>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</si>
  <si>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</si>
  <si>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</si>
  <si>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</si>
  <si>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</si>
  <si>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</si>
  <si>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</si>
  <si>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</si>
  <si>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</si>
  <si>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</si>
  <si>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</si>
  <si>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</si>
  <si>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</si>
  <si>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</si>
  <si>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</si>
  <si>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</si>
  <si>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</si>
  <si>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</si>
  <si>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</si>
  <si>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</si>
  <si>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</si>
  <si>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</si>
  <si>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</si>
  <si>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</si>
  <si>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</si>
  <si>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</si>
  <si>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</si>
  <si>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</si>
  <si>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</si>
  <si>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</si>
  <si>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</si>
  <si>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</si>
  <si>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</si>
  <si>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</si>
  <si>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</si>
  <si>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</si>
  <si>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</si>
  <si>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</si>
  <si>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</si>
  <si>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</si>
  <si>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</si>
  <si>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</si>
  <si>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</si>
  <si>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</si>
  <si>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</si>
  <si>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</si>
  <si>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</si>
  <si>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</si>
  <si>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</si>
  <si>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</si>
  <si>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</si>
  <si>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</si>
  <si>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</si>
  <si>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</si>
  <si>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</si>
  <si>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</si>
  <si>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</si>
  <si>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</si>
  <si>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</si>
  <si>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</si>
  <si>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</si>
  <si>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</si>
  <si>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</si>
  <si>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</si>
  <si>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</si>
  <si>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</si>
  <si>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</si>
  <si>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</si>
  <si>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</si>
  <si>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</si>
  <si>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</si>
  <si>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</si>
  <si>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</si>
  <si>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</si>
  <si>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</si>
  <si>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</si>
  <si>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</si>
  <si>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</si>
  <si>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</si>
  <si>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</si>
  <si>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</si>
  <si>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</si>
  <si>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</si>
  <si>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</si>
  <si>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</si>
  <si>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</si>
  <si>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</si>
  <si>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</si>
  <si>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</si>
  <si>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</si>
  <si>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</si>
  <si>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</si>
  <si>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</si>
  <si>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</si>
  <si>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</si>
  <si>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</si>
  <si>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</si>
  <si>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</si>
  <si>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</si>
  <si>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</si>
  <si>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</si>
  <si>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</si>
  <si>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</si>
  <si>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</si>
  <si>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</si>
  <si>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</si>
  <si>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</si>
  <si>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</si>
  <si>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</si>
  <si>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</si>
  <si>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</si>
  <si>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</si>
  <si>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</si>
  <si>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</si>
  <si>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</si>
  <si>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</si>
  <si>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</si>
  <si>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</si>
  <si>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</si>
  <si>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</si>
  <si>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</si>
  <si>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</si>
  <si>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</si>
  <si>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</si>
  <si>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</si>
  <si>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</si>
  <si>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</si>
  <si>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</si>
  <si>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</si>
  <si>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</si>
  <si>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</si>
  <si>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</si>
  <si>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</si>
  <si>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</si>
  <si>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</si>
  <si>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</si>
  <si>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</si>
  <si>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</si>
  <si>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</si>
  <si>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</si>
  <si>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</si>
  <si>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</si>
  <si>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</si>
  <si>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</si>
  <si>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</si>
  <si>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</si>
  <si>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</si>
  <si>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</si>
  <si>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</si>
  <si>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</si>
  <si>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</si>
  <si>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</si>
  <si>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</si>
  <si>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</si>
  <si>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</si>
  <si>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</si>
  <si>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</si>
  <si>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</si>
  <si>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</si>
  <si>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</si>
  <si>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</si>
  <si>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</si>
  <si>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</si>
  <si>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</si>
  <si>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</si>
  <si>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</si>
  <si>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</si>
  <si>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</si>
  <si>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</si>
  <si>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</si>
  <si>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</si>
  <si>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</si>
  <si>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</si>
  <si>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</si>
  <si>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</si>
  <si>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</si>
  <si>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</si>
  <si>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</si>
  <si>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</si>
  <si>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</si>
  <si>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</si>
  <si>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</si>
  <si>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</si>
  <si>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</si>
  <si>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</si>
  <si>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</si>
  <si>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</si>
  <si>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</si>
  <si>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</si>
  <si>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</si>
  <si>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</si>
  <si>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</si>
  <si>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</si>
  <si>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</si>
  <si>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</si>
  <si>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</si>
  <si>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</si>
  <si>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</si>
  <si>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</si>
  <si>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</si>
  <si>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</si>
  <si>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</si>
  <si>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</si>
  <si>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</si>
  <si>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</si>
  <si>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</si>
  <si>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</si>
  <si>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</si>
  <si>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</si>
  <si>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</si>
  <si>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</si>
  <si>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</si>
  <si>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</si>
  <si>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</si>
  <si>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</si>
  <si>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</si>
  <si>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</si>
  <si>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</si>
  <si>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</si>
  <si>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</si>
  <si>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</si>
  <si>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</si>
  <si>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</si>
  <si>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</si>
  <si>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</si>
  <si>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</si>
  <si>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</si>
  <si>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</si>
  <si>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</si>
  <si>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</si>
  <si>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</si>
  <si>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</si>
  <si>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</si>
  <si>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</si>
  <si>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</si>
  <si>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</si>
  <si>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</si>
  <si>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</si>
  <si>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</si>
  <si>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</si>
  <si>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</si>
  <si>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</si>
  <si>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</si>
  <si>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</si>
  <si>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</si>
  <si>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</si>
  <si>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</si>
  <si>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</si>
  <si>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</si>
  <si>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</si>
  <si>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</si>
  <si>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</si>
  <si>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</si>
  <si>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</si>
  <si>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</si>
  <si>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</si>
  <si>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</si>
  <si>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</si>
  <si>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</si>
  <si>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</si>
  <si>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</si>
  <si>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</si>
  <si>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</si>
  <si>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</si>
  <si>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</si>
  <si>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</si>
  <si>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</si>
  <si>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</si>
  <si>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</si>
  <si>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</si>
  <si>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</si>
  <si>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</si>
  <si>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</si>
  <si>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</si>
  <si>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</si>
  <si>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</si>
  <si>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</si>
  <si>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</si>
  <si>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</si>
  <si>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</si>
  <si>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</si>
  <si>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</si>
  <si>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</si>
  <si>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</si>
  <si>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</si>
  <si>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</si>
  <si>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</si>
  <si>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</si>
  <si>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</si>
  <si>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</si>
  <si>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</si>
  <si>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</si>
  <si>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</si>
  <si>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</si>
  <si>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</si>
  <si>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</si>
  <si>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</si>
  <si>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</si>
  <si>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</si>
  <si>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</si>
  <si>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</si>
  <si>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</si>
  <si>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</si>
  <si>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</si>
  <si>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</si>
  <si>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</si>
  <si>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</si>
  <si>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</si>
  <si>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</si>
  <si>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</si>
  <si>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</si>
  <si>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</si>
  <si>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</si>
  <si>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</si>
  <si>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</si>
  <si>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</si>
  <si>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</si>
  <si>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</si>
  <si>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</si>
  <si>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</si>
  <si>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</si>
  <si>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</si>
  <si>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</si>
  <si>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</si>
  <si>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</si>
  <si>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</si>
  <si>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</si>
  <si>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</si>
  <si>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</si>
  <si>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</si>
  <si>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</si>
  <si>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</si>
  <si>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</si>
  <si>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</si>
  <si>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</si>
  <si>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</si>
  <si>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</si>
  <si>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</si>
  <si>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</si>
  <si>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</si>
  <si>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</si>
  <si>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</si>
  <si>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</si>
  <si>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</si>
  <si>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</si>
  <si>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</si>
  <si>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</si>
  <si>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</si>
  <si>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</si>
  <si>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</si>
  <si>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</si>
  <si>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</si>
  <si>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</si>
  <si>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</si>
  <si>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</si>
  <si>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</si>
  <si>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</si>
  <si>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</si>
  <si>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</si>
  <si>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</si>
  <si>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</si>
  <si>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</si>
  <si>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</si>
  <si>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</si>
  <si>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</si>
  <si>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</si>
  <si>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</si>
  <si>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</si>
  <si>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</si>
  <si>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</si>
  <si>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</si>
  <si>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</si>
  <si>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</si>
  <si>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</si>
  <si>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</si>
  <si>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</si>
  <si>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</si>
  <si>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</si>
  <si>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</si>
  <si>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</si>
  <si>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</si>
  <si>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</si>
  <si>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</si>
  <si>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</si>
  <si>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</si>
  <si>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</si>
  <si>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</si>
  <si>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</si>
  <si>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</si>
  <si>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</si>
  <si>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</si>
  <si>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</si>
  <si>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</si>
  <si>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</si>
  <si>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</si>
  <si>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</si>
  <si>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</si>
  <si>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</si>
  <si>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</si>
  <si>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</si>
  <si>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</si>
  <si>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</si>
  <si>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</si>
  <si>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</si>
  <si>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</si>
  <si>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</si>
  <si>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</si>
  <si>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</si>
  <si>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</si>
  <si>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</si>
  <si>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</si>
  <si>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</si>
  <si>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</si>
  <si>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</si>
  <si>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</si>
  <si>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</si>
  <si>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</si>
  <si>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</si>
  <si>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</si>
  <si>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</si>
  <si>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</si>
  <si>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</si>
  <si>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</si>
  <si>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</si>
  <si>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</si>
  <si>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</si>
  <si>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</si>
  <si>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</si>
  <si>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</si>
  <si>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</si>
  <si>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</si>
  <si>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</si>
  <si>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</si>
  <si>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</si>
  <si>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</si>
  <si>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</si>
  <si>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</si>
  <si>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</si>
  <si>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</si>
  <si>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</si>
  <si>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</si>
  <si>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</si>
  <si>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</si>
  <si>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</si>
  <si>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</si>
  <si>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</si>
  <si>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</si>
  <si>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</si>
  <si>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</si>
  <si>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</si>
  <si>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</si>
  <si>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</si>
  <si>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</si>
  <si>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</si>
  <si>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</si>
  <si>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</si>
  <si>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</si>
  <si>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</si>
  <si>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</si>
  <si>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</si>
  <si>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</si>
  <si>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</si>
  <si>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</si>
  <si>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</si>
  <si>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</si>
  <si>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</si>
  <si>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</si>
  <si>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</si>
  <si>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</si>
  <si>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</si>
  <si>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</si>
  <si>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</si>
  <si>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</si>
  <si>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</si>
  <si>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</si>
  <si>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</si>
  <si>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</si>
  <si>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</si>
  <si>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</si>
  <si>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</si>
  <si>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</si>
  <si>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</si>
  <si>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</si>
  <si>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</si>
  <si>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</si>
  <si>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</si>
  <si>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</si>
  <si>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</si>
  <si>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</si>
  <si>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</si>
  <si>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</si>
  <si>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</si>
  <si>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</si>
  <si>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</si>
  <si>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</si>
  <si>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</si>
  <si>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</si>
  <si>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</si>
  <si>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</si>
  <si>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</si>
  <si>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</si>
  <si>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</si>
  <si>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</si>
  <si>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</si>
  <si>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</si>
  <si>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</si>
  <si>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</si>
  <si>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</si>
  <si>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</si>
  <si>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</si>
  <si>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</si>
  <si>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</si>
  <si>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</si>
  <si>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</si>
  <si>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</si>
  <si>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</si>
  <si>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</si>
  <si>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</si>
  <si>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</si>
  <si>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</si>
  <si>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</si>
  <si>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</si>
  <si>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</si>
  <si>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</si>
  <si>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</si>
  <si>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</si>
  <si>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</si>
  <si>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</si>
  <si>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</si>
  <si>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</si>
  <si>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</si>
  <si>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</si>
  <si>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</si>
  <si>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</si>
  <si>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</si>
  <si>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</si>
  <si>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</si>
  <si>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</si>
  <si>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</si>
  <si>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</si>
  <si>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</si>
  <si>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</si>
  <si>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</si>
  <si>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</si>
  <si>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</si>
  <si>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</si>
  <si>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</si>
  <si>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</si>
  <si>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</si>
  <si>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</si>
  <si>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</si>
  <si>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</si>
  <si>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</si>
  <si>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</si>
  <si>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</si>
  <si>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</si>
  <si>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</si>
  <si>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</si>
  <si>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</si>
  <si>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</si>
  <si>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</si>
  <si>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</si>
  <si>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</si>
  <si>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</si>
  <si>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</si>
  <si>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</si>
  <si>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</si>
  <si>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</si>
  <si>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</si>
  <si>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</si>
  <si>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</si>
  <si>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</si>
  <si>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</si>
  <si>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</si>
  <si>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</si>
  <si>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</si>
  <si>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</si>
  <si>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</si>
  <si>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</si>
  <si>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</si>
  <si>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</si>
  <si>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</si>
  <si>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</si>
  <si>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</si>
  <si>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</si>
  <si>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</si>
  <si>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</si>
  <si>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</si>
  <si>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</si>
  <si>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</si>
  <si>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</si>
  <si>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</si>
  <si>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</si>
  <si>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</si>
  <si>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</si>
  <si>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</si>
  <si>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</si>
  <si>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</si>
  <si>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</si>
  <si>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</si>
  <si>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</si>
  <si>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</si>
  <si>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</si>
  <si>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</si>
  <si>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</si>
  <si>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</si>
  <si>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</si>
  <si>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</si>
  <si>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</si>
  <si>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</si>
  <si>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</si>
  <si>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</si>
  <si>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</si>
  <si>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</si>
  <si>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</si>
  <si>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</si>
  <si>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</si>
  <si>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</si>
  <si>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</si>
  <si>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</si>
  <si>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</si>
  <si>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</si>
  <si>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</si>
  <si>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</si>
  <si>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</si>
  <si>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</si>
  <si>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</si>
  <si>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</si>
  <si>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</si>
  <si>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</si>
  <si>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</si>
  <si>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</si>
  <si>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</si>
  <si>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</si>
  <si>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</si>
  <si>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</si>
  <si>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</si>
  <si>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</si>
  <si>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</si>
  <si>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</si>
  <si>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</si>
  <si>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</si>
  <si>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</si>
  <si>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</si>
  <si>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</si>
  <si>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</si>
  <si>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</si>
  <si>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</si>
  <si>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</si>
  <si>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</si>
  <si>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</si>
  <si>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</si>
  <si>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</si>
  <si>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</si>
  <si>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</si>
  <si>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</si>
  <si>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</si>
  <si>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</si>
  <si>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</si>
  <si>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</si>
  <si>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</si>
  <si>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</si>
  <si>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</si>
  <si>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</si>
  <si>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</si>
  <si>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</si>
  <si>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</si>
  <si>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</si>
  <si>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</si>
  <si>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</si>
  <si>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</si>
  <si>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</si>
  <si>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</si>
  <si>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</si>
  <si>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</si>
  <si>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</si>
  <si>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</si>
  <si>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</si>
  <si>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</si>
  <si>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</si>
  <si>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</si>
  <si>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</si>
  <si>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</si>
  <si>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</si>
  <si>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</si>
  <si>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</si>
  <si>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</si>
  <si>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</si>
  <si>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</si>
  <si>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</si>
  <si>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</si>
  <si>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</si>
  <si>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</si>
  <si>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</si>
  <si>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</si>
  <si>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</si>
  <si>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</si>
  <si>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</si>
  <si>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</si>
  <si>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</si>
  <si>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</si>
  <si>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</si>
  <si>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</si>
  <si>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</si>
  <si>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</si>
  <si>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</si>
  <si>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</si>
  <si>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</si>
  <si>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</si>
  <si>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</si>
  <si>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</si>
  <si>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</si>
  <si>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</si>
  <si>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</si>
  <si>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</si>
  <si>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</si>
  <si>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</si>
  <si>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</si>
  <si>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</si>
  <si>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</si>
  <si>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</si>
  <si>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</si>
  <si>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</si>
  <si>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</si>
  <si>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</si>
  <si>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</si>
  <si>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</si>
  <si>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</si>
  <si>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</si>
  <si>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</si>
  <si>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</si>
  <si>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</si>
  <si>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</si>
  <si>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</si>
  <si>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</si>
  <si>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</si>
  <si>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</si>
  <si>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</si>
  <si>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</si>
  <si>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</si>
  <si>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</si>
  <si>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</si>
  <si>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</si>
  <si>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</si>
  <si>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</si>
  <si>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</si>
  <si>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</si>
  <si>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</si>
  <si>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</si>
  <si>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</si>
  <si>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</si>
  <si>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</si>
  <si>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</si>
  <si>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</si>
  <si>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</si>
  <si>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</si>
  <si>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</si>
  <si>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</si>
  <si>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</si>
  <si>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</si>
  <si>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</si>
  <si>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</si>
  <si>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</si>
  <si>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</si>
  <si>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</si>
  <si>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</si>
  <si>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</si>
  <si>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</si>
  <si>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</si>
  <si>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</si>
  <si>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</si>
  <si>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</si>
  <si>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</si>
  <si>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</si>
  <si>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</si>
  <si>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</si>
  <si>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</si>
  <si>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</si>
  <si>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</si>
  <si>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</si>
  <si>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</si>
  <si>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</si>
  <si>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</si>
  <si>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</si>
  <si>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</si>
  <si>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</si>
  <si>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</si>
  <si>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</si>
  <si>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</si>
  <si>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</si>
  <si>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</si>
  <si>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</si>
  <si>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</si>
  <si>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</si>
  <si>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</si>
  <si>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</si>
  <si>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</si>
  <si>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</si>
  <si>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</si>
  <si>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</si>
  <si>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</si>
  <si>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</si>
  <si>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</si>
  <si>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</si>
  <si>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</si>
  <si>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</si>
  <si>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</si>
  <si>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</si>
  <si>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</si>
  <si>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</si>
  <si>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</si>
  <si>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</si>
  <si>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</si>
  <si>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</si>
  <si>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</si>
  <si>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</si>
  <si>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</si>
  <si>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</si>
  <si>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</si>
  <si>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</si>
  <si>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</si>
  <si>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</si>
  <si>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</si>
  <si>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</si>
  <si>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</si>
  <si>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</si>
  <si>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</si>
  <si>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</si>
  <si>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</si>
  <si>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</si>
  <si>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</si>
  <si>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</si>
  <si>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</si>
  <si>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</si>
  <si>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</si>
  <si>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</si>
  <si>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</si>
  <si>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</si>
  <si>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</si>
  <si>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</si>
  <si>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</si>
  <si>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</si>
  <si>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</si>
  <si>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</si>
  <si>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</si>
  <si>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</si>
  <si>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</si>
  <si>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</si>
  <si>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</si>
  <si>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</si>
  <si>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</si>
  <si>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</si>
  <si>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</si>
  <si>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</si>
  <si>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</si>
  <si>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</si>
  <si>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</si>
  <si>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</si>
  <si>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</si>
  <si>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</si>
  <si>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</si>
  <si>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</si>
  <si>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</si>
  <si>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</si>
  <si>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</si>
  <si>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</si>
  <si>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</si>
  <si>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</si>
  <si>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</si>
  <si>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</si>
  <si>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</si>
  <si>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</si>
  <si>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</si>
  <si>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</si>
  <si>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</si>
  <si>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</si>
  <si>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</si>
  <si>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</si>
  <si>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</si>
  <si>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</si>
  <si>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</si>
  <si>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</si>
  <si>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</si>
  <si>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</si>
  <si>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</si>
  <si>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</si>
  <si>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</si>
  <si>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</si>
  <si>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</si>
  <si>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</si>
  <si>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</si>
  <si>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</si>
  <si>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</si>
  <si>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</si>
  <si>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</si>
  <si>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</si>
  <si>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</si>
  <si>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</si>
  <si>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</si>
  <si>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</si>
  <si>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</si>
  <si>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</si>
  <si>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</si>
  <si>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</si>
  <si>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</si>
  <si>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</si>
  <si>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</si>
  <si>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</si>
  <si>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</si>
  <si>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</si>
  <si>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</si>
  <si>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</si>
  <si>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</si>
  <si>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</si>
  <si>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</si>
  <si>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</si>
  <si>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</si>
  <si>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</si>
  <si>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</si>
  <si>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</si>
  <si>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</si>
  <si>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</si>
  <si>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</si>
  <si>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</si>
  <si>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</si>
  <si>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</si>
  <si>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</si>
  <si>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</si>
  <si>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</si>
  <si>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</si>
  <si>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</si>
  <si>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</si>
  <si>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</si>
  <si>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</si>
  <si>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</si>
  <si>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</si>
  <si>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</si>
  <si>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</si>
  <si>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</si>
  <si>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</si>
  <si>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</si>
  <si>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</si>
  <si>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</si>
  <si>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</si>
  <si>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</si>
  <si>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</si>
  <si>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</si>
  <si>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</si>
  <si>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</si>
  <si>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</si>
  <si>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</si>
  <si>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</si>
  <si>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</si>
  <si>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</si>
  <si>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</si>
  <si>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</si>
  <si>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</si>
  <si>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</si>
  <si>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</si>
  <si>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</si>
  <si>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</si>
  <si>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</si>
  <si>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</si>
  <si>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</si>
  <si>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</si>
  <si>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</si>
  <si>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</si>
  <si>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</si>
  <si>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</si>
  <si>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</si>
  <si>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</si>
  <si>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</si>
  <si>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</si>
  <si>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</si>
  <si>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</si>
  <si>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</si>
  <si>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</si>
  <si>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</si>
  <si>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</si>
  <si>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</si>
  <si>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</si>
  <si>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</si>
  <si>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</si>
  <si>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</si>
  <si>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</si>
  <si>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</si>
  <si>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</si>
  <si>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</si>
  <si>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</si>
  <si>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</si>
  <si>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</si>
  <si>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</si>
  <si>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</si>
  <si>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</si>
  <si>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</si>
  <si>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</si>
  <si>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</si>
  <si>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</si>
  <si>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</si>
  <si>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</si>
  <si>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</si>
  <si>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</si>
  <si>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</si>
  <si>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</si>
  <si>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</si>
  <si>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</si>
  <si>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</si>
  <si>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</si>
  <si>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</si>
  <si>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</si>
  <si>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</si>
  <si>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</si>
  <si>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</si>
  <si>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</si>
  <si>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</si>
  <si>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</si>
  <si>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</si>
  <si>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</si>
  <si>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</si>
  <si>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</si>
  <si>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</si>
  <si>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</si>
  <si>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</si>
  <si>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</si>
  <si>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</si>
  <si>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</si>
  <si>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</si>
  <si>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</si>
  <si>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</si>
  <si>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</si>
  <si>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</si>
  <si>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</si>
  <si>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</si>
  <si>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</si>
  <si>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</si>
  <si>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</si>
  <si>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</si>
  <si>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</si>
  <si>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</si>
  <si>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</si>
  <si>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</si>
  <si>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</si>
  <si>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</si>
  <si>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</si>
  <si>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</si>
  <si>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</si>
  <si>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</si>
  <si>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</si>
  <si>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</si>
  <si>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</si>
  <si>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</si>
  <si>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</si>
  <si>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</si>
  <si>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</si>
  <si>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</si>
  <si>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</si>
  <si>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</si>
  <si>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</si>
  <si>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</si>
  <si>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</si>
  <si>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</si>
  <si>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</si>
  <si>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</si>
  <si>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</si>
  <si>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</si>
  <si>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</si>
  <si>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</si>
  <si>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</si>
  <si>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</si>
  <si>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</si>
  <si>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</si>
  <si>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</si>
  <si>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</si>
  <si>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</si>
  <si>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</si>
  <si>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</si>
  <si>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</si>
  <si>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</si>
  <si>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</si>
  <si>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</si>
  <si>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</si>
  <si>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</si>
  <si>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</si>
  <si>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</si>
  <si>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</si>
  <si>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</si>
  <si>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</si>
  <si>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</si>
  <si>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</si>
  <si>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</si>
  <si>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</si>
  <si>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</si>
  <si>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</si>
  <si>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</si>
  <si>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</si>
  <si>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</si>
  <si>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</si>
  <si>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</si>
  <si>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</si>
  <si>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</si>
  <si>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</si>
  <si>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</si>
  <si>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</si>
  <si>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</si>
  <si>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</si>
  <si>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</si>
  <si>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</si>
  <si>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</si>
  <si>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</si>
  <si>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</si>
  <si>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</si>
  <si>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</si>
  <si>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</si>
  <si>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</si>
  <si>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</si>
  <si>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</si>
  <si>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</si>
  <si>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</si>
  <si>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</si>
  <si>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</si>
  <si>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</si>
  <si>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</si>
  <si>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</si>
  <si>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</si>
  <si>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</si>
  <si>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</si>
  <si>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</si>
  <si>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</si>
  <si>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</si>
  <si>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</si>
  <si>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</si>
  <si>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</si>
  <si>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</si>
  <si>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</si>
  <si>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</si>
  <si>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</si>
  <si>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</si>
  <si>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</si>
  <si>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</si>
  <si>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</si>
  <si>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</si>
  <si>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</si>
  <si>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</si>
  <si>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</si>
  <si>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</si>
  <si>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</si>
  <si>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</si>
  <si>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</si>
  <si>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</si>
  <si>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</si>
  <si>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</si>
  <si>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</si>
  <si>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</si>
  <si>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</si>
  <si>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</si>
  <si>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</si>
  <si>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</si>
  <si>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</si>
  <si>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</si>
  <si>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</si>
  <si>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</si>
  <si>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</si>
  <si>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</si>
  <si>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</si>
  <si>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</si>
  <si>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</si>
  <si>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</si>
  <si>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</si>
  <si>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</si>
  <si>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</si>
  <si>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</si>
  <si>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</si>
  <si>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</si>
  <si>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</si>
  <si>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</si>
  <si>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</si>
  <si>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</si>
  <si>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</si>
  <si>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</si>
  <si>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</si>
  <si>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</si>
  <si>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</si>
  <si>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</si>
  <si>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</si>
  <si>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</si>
  <si>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</si>
  <si>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</si>
  <si>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</si>
  <si>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</si>
  <si>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</si>
  <si>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</si>
  <si>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</si>
  <si>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</si>
  <si>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</si>
  <si>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</si>
  <si>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</si>
  <si>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</si>
  <si>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</si>
  <si>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</si>
  <si>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</si>
  <si>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</si>
  <si>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</si>
  <si>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</si>
  <si>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</si>
  <si>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</si>
  <si>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</si>
  <si>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</si>
  <si>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</si>
  <si>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</si>
  <si>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</si>
  <si>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</si>
  <si>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</si>
  <si>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</si>
  <si>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</si>
  <si>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</si>
  <si>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</si>
  <si>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</si>
  <si>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</si>
  <si>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</si>
  <si>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</si>
  <si>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</si>
  <si>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</si>
  <si>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</si>
  <si>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</si>
  <si>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</si>
  <si>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</si>
  <si>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</si>
  <si>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</si>
  <si>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</si>
  <si>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</si>
  <si>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</si>
  <si>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</si>
  <si>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</si>
  <si>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</si>
  <si>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</si>
  <si>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</si>
  <si>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</si>
  <si>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</si>
  <si>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</si>
  <si>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</si>
  <si>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</si>
  <si>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</si>
  <si>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</si>
  <si>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</si>
  <si>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</si>
  <si>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</si>
  <si>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</si>
  <si>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</si>
  <si>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</si>
  <si>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</si>
  <si>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</si>
  <si>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</si>
  <si>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</si>
  <si>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</si>
  <si>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</si>
  <si>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</si>
  <si>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</si>
  <si>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</si>
  <si>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</si>
  <si>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</si>
  <si>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</si>
  <si>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</si>
  <si>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</si>
  <si>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</si>
  <si>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</si>
  <si>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</si>
  <si>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</si>
  <si>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</si>
  <si>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</si>
  <si>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</si>
  <si>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</si>
  <si>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</si>
  <si>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</si>
  <si>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</si>
  <si>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</si>
  <si>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</si>
  <si>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</si>
  <si>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</si>
  <si>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</si>
  <si>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</si>
  <si>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</si>
  <si>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</si>
  <si>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</si>
  <si>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</si>
  <si>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</si>
  <si>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</si>
  <si>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</si>
  <si>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</si>
  <si>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</si>
  <si>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</si>
  <si>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</si>
  <si>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</si>
  <si>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</si>
  <si>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</si>
  <si>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</si>
  <si>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</si>
  <si>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</si>
  <si>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</si>
  <si>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</si>
  <si>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</si>
  <si>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</si>
  <si>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</si>
  <si>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</si>
  <si>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</si>
  <si>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</si>
  <si>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</si>
  <si>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</si>
  <si>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</si>
  <si>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</si>
  <si>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</si>
  <si>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</si>
  <si>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</si>
  <si>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</si>
  <si>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</si>
  <si>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</si>
  <si>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</si>
  <si>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</si>
  <si>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</si>
  <si>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</si>
  <si>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</si>
  <si>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</si>
  <si>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</si>
  <si>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</si>
  <si>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</si>
  <si>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</si>
  <si>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</si>
  <si>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</si>
  <si>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</si>
  <si>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</si>
  <si>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</si>
  <si>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</si>
  <si>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</si>
  <si>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</si>
  <si>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</si>
  <si>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</si>
  <si>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</si>
  <si>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</si>
  <si>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</si>
  <si>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</si>
  <si>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</si>
  <si>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</si>
  <si>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</si>
  <si>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</si>
  <si>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</si>
  <si>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</si>
  <si>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</si>
  <si>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</si>
  <si>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</si>
  <si>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</si>
  <si>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</si>
  <si>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</si>
  <si>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</si>
  <si>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</si>
  <si>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</si>
  <si>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</si>
  <si>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</si>
  <si>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</si>
  <si>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</si>
  <si>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</si>
  <si>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</si>
  <si>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</si>
  <si>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</si>
  <si>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</si>
  <si>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</si>
  <si>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</si>
  <si>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</si>
  <si>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</si>
  <si>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</si>
  <si>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</si>
  <si>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</si>
  <si>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</si>
  <si>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</si>
  <si>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</si>
  <si>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</si>
  <si>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</si>
  <si>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</si>
  <si>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</si>
  <si>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</si>
  <si>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</si>
  <si>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</si>
  <si>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</si>
  <si>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</si>
  <si>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</si>
  <si>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</si>
  <si>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</si>
  <si>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</si>
  <si>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</si>
  <si>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</si>
  <si>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</si>
  <si>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</si>
  <si>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</si>
  <si>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</si>
  <si>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</si>
  <si>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</si>
  <si>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</si>
  <si>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</si>
  <si>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</si>
  <si>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</si>
  <si>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</si>
  <si>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</si>
  <si>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</si>
  <si>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</si>
  <si>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</si>
  <si>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</si>
  <si>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</si>
  <si>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</si>
  <si>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</si>
  <si>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</si>
  <si>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</si>
  <si>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</si>
  <si>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</si>
  <si>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</si>
  <si>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</si>
  <si>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</si>
  <si>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</si>
  <si>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</si>
  <si>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</si>
  <si>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</si>
  <si>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</si>
  <si>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</si>
  <si>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</si>
  <si>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</si>
  <si>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</si>
  <si>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</si>
  <si>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</si>
  <si>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</si>
  <si>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</si>
  <si>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</si>
  <si>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</si>
  <si>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</si>
  <si>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</si>
  <si>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</si>
  <si>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</si>
  <si>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</si>
  <si>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</si>
  <si>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</si>
  <si>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</si>
  <si>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</si>
  <si>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</si>
  <si>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</si>
  <si>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</si>
  <si>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</si>
  <si>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</si>
  <si>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</si>
  <si>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</si>
  <si>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</si>
  <si>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</si>
  <si>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</si>
  <si>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</si>
  <si>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</si>
  <si>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</si>
  <si>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</si>
  <si>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</si>
  <si>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</si>
  <si>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</si>
  <si>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</si>
  <si>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</si>
  <si>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</si>
  <si>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</si>
  <si>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</si>
  <si>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</si>
  <si>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</si>
  <si>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</si>
  <si>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</si>
  <si>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</si>
  <si>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</si>
  <si>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</si>
  <si>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</si>
  <si>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</si>
  <si>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</si>
  <si>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</si>
  <si>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</si>
  <si>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</si>
  <si>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</si>
  <si>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</si>
  <si>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</si>
  <si>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</si>
  <si>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</si>
  <si>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</si>
  <si>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</si>
  <si>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</si>
  <si>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</si>
  <si>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</si>
  <si>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</si>
  <si>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</si>
  <si>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</si>
  <si>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</si>
  <si>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</si>
  <si>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</si>
  <si>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</si>
  <si>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</si>
  <si>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</si>
  <si>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</si>
  <si>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</si>
  <si>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</si>
  <si>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</si>
  <si>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</si>
  <si>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</si>
  <si>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</si>
  <si>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</si>
  <si>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</si>
  <si>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</si>
  <si>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</si>
  <si>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</si>
  <si>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</si>
  <si>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</si>
  <si>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</si>
  <si>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</si>
  <si>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</si>
  <si>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</si>
  <si>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</si>
  <si>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</si>
  <si>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</si>
  <si>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</si>
  <si>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</si>
  <si>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</si>
  <si>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</si>
  <si>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</si>
  <si>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</si>
  <si>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</si>
  <si>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</si>
  <si>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</si>
  <si>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</si>
  <si>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</si>
  <si>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</si>
  <si>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</si>
  <si>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</si>
  <si>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</si>
  <si>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</si>
  <si>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</si>
  <si>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</si>
  <si>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</si>
  <si>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</si>
  <si>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</si>
  <si>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</si>
  <si>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</si>
  <si>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</si>
  <si>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</si>
  <si>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</si>
  <si>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</si>
  <si>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</si>
  <si>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</si>
  <si>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</si>
  <si>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</si>
  <si>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</si>
  <si>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</si>
  <si>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</si>
  <si>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</si>
  <si>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</si>
  <si>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</si>
  <si>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</si>
  <si>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</si>
  <si>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</si>
  <si>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</si>
  <si>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</si>
  <si>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</si>
  <si>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</si>
  <si>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</si>
  <si>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</si>
  <si>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</si>
  <si>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</si>
  <si>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</si>
  <si>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</si>
  <si>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</si>
  <si>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</si>
  <si>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</si>
  <si>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</si>
  <si>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</si>
  <si>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</si>
  <si>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</si>
  <si>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</si>
  <si>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</si>
  <si>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</si>
  <si>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</si>
  <si>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</si>
  <si>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</si>
  <si>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</si>
  <si>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</si>
  <si>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</si>
  <si>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</si>
  <si>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</si>
  <si>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</si>
  <si>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</si>
  <si>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</si>
  <si>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</si>
  <si>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</si>
  <si>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</si>
  <si>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</si>
  <si>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</si>
  <si>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</si>
  <si>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</si>
  <si>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</si>
  <si>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</si>
  <si>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</si>
  <si>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</si>
  <si>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</si>
  <si>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</si>
  <si>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</si>
  <si>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</si>
  <si>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</si>
  <si>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</si>
  <si>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</si>
  <si>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</si>
  <si>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</si>
  <si>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</si>
  <si>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</si>
  <si>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</si>
  <si>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</si>
  <si>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</si>
  <si>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</si>
  <si>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</si>
  <si>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</si>
  <si>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</si>
  <si>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</si>
  <si>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</si>
  <si>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</si>
  <si>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</si>
  <si>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</si>
  <si>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</si>
  <si>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</si>
  <si>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</si>
  <si>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</si>
  <si>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</si>
  <si>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</si>
  <si>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</si>
  <si>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</si>
  <si>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</si>
  <si>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</si>
  <si>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</si>
  <si>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</si>
  <si>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</si>
  <si>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</si>
  <si>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</si>
  <si>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</si>
  <si>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</si>
  <si>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</si>
  <si>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</si>
  <si>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</si>
  <si>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</si>
  <si>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</si>
  <si>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</si>
  <si>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</si>
  <si>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</si>
  <si>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</si>
  <si>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</si>
  <si>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</si>
  <si>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</si>
  <si>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</si>
  <si>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</si>
  <si>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</si>
  <si>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</si>
  <si>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</si>
  <si>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</si>
  <si>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</si>
  <si>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</si>
  <si>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</si>
  <si>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</si>
  <si>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</si>
  <si>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</si>
  <si>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</si>
  <si>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</si>
  <si>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</si>
  <si>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</si>
  <si>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</si>
  <si>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</si>
  <si>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</si>
  <si>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</si>
  <si>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</si>
  <si>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</si>
  <si>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</si>
  <si>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</si>
  <si>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</si>
  <si>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</si>
  <si>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</si>
  <si>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</si>
  <si>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</si>
  <si>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</si>
  <si>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</si>
  <si>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</si>
  <si>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</si>
  <si>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</si>
  <si>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</si>
  <si>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</si>
  <si>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</si>
  <si>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</si>
  <si>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</si>
  <si>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</si>
  <si>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</si>
  <si>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</si>
  <si>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</si>
  <si>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</si>
  <si>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</si>
  <si>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</si>
  <si>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</si>
  <si>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</si>
  <si>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</si>
  <si>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</si>
  <si>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</si>
  <si>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</si>
  <si>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</si>
  <si>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</si>
  <si>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</si>
  <si>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</si>
  <si>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</si>
  <si>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</si>
  <si>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</si>
  <si>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</si>
  <si>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</si>
  <si>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</si>
  <si>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</si>
  <si>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</si>
  <si>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</si>
  <si>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</si>
  <si>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</si>
  <si>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</si>
  <si>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</si>
  <si>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</si>
  <si>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</si>
  <si>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</si>
  <si>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</si>
  <si>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</si>
  <si>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</si>
  <si>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</si>
  <si>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</si>
  <si>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</si>
  <si>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</si>
  <si>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</si>
  <si>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</si>
  <si>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</si>
  <si>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</si>
  <si>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</si>
  <si>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</si>
  <si>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</si>
  <si>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</si>
  <si>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</si>
  <si>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</si>
  <si>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</si>
  <si>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</si>
  <si>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</si>
  <si>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</si>
  <si>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</si>
  <si>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</si>
  <si>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</si>
  <si>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</si>
  <si>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</si>
  <si>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</si>
  <si>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</si>
  <si>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</si>
  <si>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</si>
  <si>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</si>
  <si>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</si>
  <si>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</si>
  <si>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</si>
  <si>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</si>
  <si>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</si>
  <si>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</si>
  <si>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</si>
  <si>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</si>
  <si>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</si>
  <si>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</si>
  <si>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</si>
  <si>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</si>
  <si>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</si>
  <si>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</si>
  <si>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</si>
  <si>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baseball - bežné transfery</t>
  </si>
  <si>
    <t>250122</t>
  </si>
  <si>
    <t>01051025</t>
  </si>
  <si>
    <t>55448801</t>
  </si>
  <si>
    <t>UMBRA solutions s. r. o.</t>
  </si>
  <si>
    <t>250123</t>
  </si>
  <si>
    <t>2025065</t>
  </si>
  <si>
    <t xml:space="preserve">nákup športového vybavenia - baseballová lopta FSOLB1 - 20 ks </t>
  </si>
  <si>
    <t>50405152</t>
  </si>
  <si>
    <t>EIB s.r.o.</t>
  </si>
  <si>
    <t>B0100019</t>
  </si>
  <si>
    <t>bankové poplatky - zmena podpisového vzoru PO</t>
  </si>
  <si>
    <t>31320155</t>
  </si>
  <si>
    <t>Všeobecná úverová banka, a.s.</t>
  </si>
  <si>
    <t>B0100020</t>
  </si>
  <si>
    <t>Vedenie konta VUB Biznis ucet Akti</t>
  </si>
  <si>
    <t>B0110001</t>
  </si>
  <si>
    <t>Poplatky Nonstop banking - SMS</t>
  </si>
  <si>
    <t>správa informačných a komunikačných technológií SBF,  správa a prevádzka webovej stránky -  9/2025 (2:časť)</t>
  </si>
  <si>
    <t>250127</t>
  </si>
  <si>
    <t>70250274</t>
  </si>
  <si>
    <t>Doručovateľský servis v zmysle mandátnej zmluvy /manipulačný poplatok za 09/2025</t>
  </si>
  <si>
    <t>35862289</t>
  </si>
  <si>
    <t>DOM ŠPORTU, s.r.o.</t>
  </si>
  <si>
    <t>250129</t>
  </si>
  <si>
    <t>50150590</t>
  </si>
  <si>
    <t>Služby, energie a prevádzkové náklady spojené s užívaním nebytových priestorov na základe Zmluvy č.11-2021 za mesiac 12/2025</t>
  </si>
  <si>
    <t>250130</t>
  </si>
  <si>
    <t>202518495</t>
  </si>
  <si>
    <t>Výkon zodpovednej osoby 11/2025 na základe zmluvy č. ZO/2020Z23645 o poskytovaní  služieb v oblasti ochrany osobných údajov</t>
  </si>
  <si>
    <t>50528041</t>
  </si>
  <si>
    <t>osobnyudaj.sk, s.r.o.</t>
  </si>
  <si>
    <t>250128</t>
  </si>
  <si>
    <t>50250589</t>
  </si>
  <si>
    <t>Prenájom kancelárskych priestorov na základe Zmluvy o nájme nebytových priestorov č.11-2021 za obdobie 12/2025</t>
  </si>
  <si>
    <t>250134</t>
  </si>
  <si>
    <t>22/2025</t>
  </si>
  <si>
    <t>zabezpečenie občerstvenia počas trvania konferencie Baseballová klinika dňa 24.10.-26.10.2025 pre 40 osôb</t>
  </si>
  <si>
    <t>43988318</t>
  </si>
  <si>
    <t>STU Scientific, s. r. o.</t>
  </si>
  <si>
    <t>250135</t>
  </si>
  <si>
    <t>3000051</t>
  </si>
  <si>
    <t>Vyúčtovanie zálohy - prenájom priestorov a zabezpečenie občerstvenia dňa 25.10.-26.10.2025 - baseballová klinika pre trénerov a rodičov</t>
  </si>
  <si>
    <t>45519587</t>
  </si>
  <si>
    <t>Hotel Saffron s. r. o.</t>
  </si>
  <si>
    <t>25OZOO35</t>
  </si>
  <si>
    <t>CP-2025/24</t>
  </si>
  <si>
    <t>25OZ0032</t>
  </si>
  <si>
    <t>Z-SBF-2025/21</t>
  </si>
  <si>
    <t>osoba 3</t>
  </si>
  <si>
    <t>Náhrada za stratu času dobrovoľníka - lektor, podujatie: Baseballová klinika pre trénerov dňa 24.10.2025, trvannie 3h po 4,69€/h + cestovné: Mesto: Bratislava, Slovensko                                trasa: Brno-BA a späť,                                                Spôsob dopravy: autom vlastným
Počet všetkých osôb na pracovnej ceste: 1       z toho:
- lektor: 1</t>
  </si>
  <si>
    <t>25OZ0031</t>
  </si>
  <si>
    <t>Z-SBF-2025/22</t>
  </si>
  <si>
    <t>osoba 4</t>
  </si>
  <si>
    <t>Náhrada za stratu času dobrovoľníka - lektor, podujatie: Baseballová klinika pre trénerov dňa 24.10.-25.10.2025, trvannie 12h po 4,69€/h + cestovné:                                                                              Mesto: Bratislava, Slovensko                                trasa: Brno-BA a späť,                                                Spôsob dopravy: autom vlastným
Počet všetkých osôb na pracovnej ceste: 1       z toho:
- lektor: 1</t>
  </si>
  <si>
    <t>25OZ0033</t>
  </si>
  <si>
    <t>CP-2025/25</t>
  </si>
  <si>
    <t>Martin Čerňák</t>
  </si>
  <si>
    <t>Pracovná cesta - cestovné a ostatné náklady
Názov: kongres WBSC / Baseballová klinika pre trénerov
Termín: 15.10.-20.10.2025 / 23.10.-24.10.2025
Trasa: BA-letisko Viedeň a späť                                                                                     Spôsob dopravy: autom vlastným
Počet všetkých osôb na pracovnej ceste: 1       z toho:
- prezident: 1</t>
  </si>
  <si>
    <t>250138</t>
  </si>
  <si>
    <t>20252</t>
  </si>
  <si>
    <t>55162312</t>
  </si>
  <si>
    <t>Juraj Čordáš</t>
  </si>
  <si>
    <t>Činnosť športového odborníka v zmysle zmluvy č. SBF-Z-2025/10 - tréner</t>
  </si>
  <si>
    <t>250139</t>
  </si>
  <si>
    <t>202500014</t>
  </si>
  <si>
    <t>Činnosť športového odborníka v zmysle zmluvy č. SBF-Z-2025/11</t>
  </si>
  <si>
    <t>55467075</t>
  </si>
  <si>
    <t>Marek Červený Base-Flow</t>
  </si>
  <si>
    <t>bankové poplatky - poplatok za zahraničnú platbu</t>
  </si>
  <si>
    <t>B0110016</t>
  </si>
  <si>
    <t>250141</t>
  </si>
  <si>
    <t>682025</t>
  </si>
  <si>
    <t>prenájom športovísk v športovom areáli Hroch v rámci reprezentácie SR v baseballe mužov dňa 1.2. a 8.3.2025</t>
  </si>
  <si>
    <t>65760557</t>
  </si>
  <si>
    <t>Hroch, z.s.</t>
  </si>
  <si>
    <t>25OZ0036</t>
  </si>
  <si>
    <t>CP-2025/26</t>
  </si>
  <si>
    <t>Pracovná cesta - cestovné
Názov: účasť rozhodcu na medzinárodnom turnaji
Termín: 3.9.-16.9.2025
Trasa: BA-leetisko Viedeň a späť                                                                                     Spôsob dopravy: autom vlastným
Počet všetkých osôb na pracovnej ceste: 1       z toho:
- rozhodca: 1</t>
  </si>
  <si>
    <t>250142</t>
  </si>
  <si>
    <t>2025073</t>
  </si>
  <si>
    <t>nákup športového oblečenia - šiltovka PTS20 SBF - 26ks - pre členov CTM ako súčasť povinnej športovej výbavy športovca baseballu</t>
  </si>
  <si>
    <t>250145</t>
  </si>
  <si>
    <t>FA-2025/08</t>
  </si>
  <si>
    <t>Činnosť generálneho sekretára SBF - október 2025</t>
  </si>
  <si>
    <t>51377080</t>
  </si>
  <si>
    <t>Michal Noga</t>
  </si>
  <si>
    <t>250144</t>
  </si>
  <si>
    <t>01241125</t>
  </si>
  <si>
    <t>správa informačných a komunikačných technológií SBF,  správa a prevádzka webovej stránky -  10/2025</t>
  </si>
  <si>
    <t>250143</t>
  </si>
  <si>
    <t>202400048</t>
  </si>
  <si>
    <t>Zabezpečenie stravovania dňa 15.11.-16.11.2025 pre hráčky turnaju v Baseballe pre dievčatá</t>
  </si>
  <si>
    <t>55215149</t>
  </si>
  <si>
    <t>Baseball for Future</t>
  </si>
  <si>
    <t>B0110023</t>
  </si>
  <si>
    <t>2526</t>
  </si>
  <si>
    <t>1025368981</t>
  </si>
  <si>
    <t>záloha na webhosting sbf 10.12.2025-11.12.2026 (úložisko, domény)</t>
  </si>
  <si>
    <t>36421928</t>
  </si>
  <si>
    <t>Websupport s. r. o.</t>
  </si>
  <si>
    <t>250146</t>
  </si>
  <si>
    <t>125320548</t>
  </si>
  <si>
    <t>vyúčtovanie zálohy na webhosting sbf 10.12.2025-11.12.2026 (úložisko, domény)</t>
  </si>
  <si>
    <t>Pracovná cesta - cestovné
Názov: účasť rozhodcu na medzinárodnom turnaji
Termín: 18.9.-28.9.2025
Trasa: BA-letisko Viedeň a späť                                                                                     Spôsob dopravy: autom vlastným
Počet všetkých osôb na pracovnej ceste: 1       z toho:
- rozhodca: 1</t>
  </si>
  <si>
    <t>250147</t>
  </si>
  <si>
    <t>202523419</t>
  </si>
  <si>
    <t>Výkon zodpovednej osoby 12/2025 na základe zmluvy č. ZO/2020Z23645 o poskytovaní  služieb v oblasti ochrany osobných údajov</t>
  </si>
  <si>
    <t>B0120002</t>
  </si>
  <si>
    <t>250150</t>
  </si>
  <si>
    <t>50250649</t>
  </si>
  <si>
    <t>Služby, energie a prevádzkové náklady spojené s užívaním nebytových priestorov na základe Zmluvy č.11-2021 za mesiac 01/2026</t>
  </si>
  <si>
    <t>250140</t>
  </si>
  <si>
    <t>2025015</t>
  </si>
  <si>
    <t>Poskytnuté účtovné a ekonomické služby na základe zmluvy č. SBF-Z-2025/02 - október 2025</t>
  </si>
  <si>
    <t>56840128</t>
  </si>
  <si>
    <t>AA účtovanie, s. r. o.</t>
  </si>
  <si>
    <t>250149</t>
  </si>
  <si>
    <t>59259648</t>
  </si>
  <si>
    <t>Prenájom kancelárskych priestorov na základe Zmluvy o nájme nebytových priestorov č.11-2021 za obdobie 01/2026</t>
  </si>
  <si>
    <t>250157</t>
  </si>
  <si>
    <t>23060003</t>
  </si>
  <si>
    <t>Príspevok na organizáciu športového podujatia na základe zmluvy č. SBF-Z-2025/7</t>
  </si>
  <si>
    <t>55254756</t>
  </si>
  <si>
    <t>Step Up Academy o.z.</t>
  </si>
  <si>
    <t>250153</t>
  </si>
  <si>
    <t>20230005</t>
  </si>
  <si>
    <t>Refundácia nákladov na základe zmluvy o poskytnutí finančného príspevku č. SBF-Z-2025/16 - GoodSports International Slovensko - Baseballové sústredenie 27.06.-06.07.2025</t>
  </si>
  <si>
    <t>Rekreačné zariadenie Kľačno, s.r.o.</t>
  </si>
  <si>
    <t>202100041</t>
  </si>
  <si>
    <t>0001FI002368/25</t>
  </si>
  <si>
    <t>0001FI002329/25</t>
  </si>
  <si>
    <t>69/2025</t>
  </si>
  <si>
    <t>Refundácia nákladov na základe zmluvy o poskytnutí finančného príspevku č. SBF-Z-2025/16 - GoodSports International Slovensko - Štartovné na turnaj 15.-16.11.2025</t>
  </si>
  <si>
    <t>Baseball for future, o.z.</t>
  </si>
  <si>
    <t>Victory sport. s.r.o.</t>
  </si>
  <si>
    <t>Základná škola I. Bukovčana</t>
  </si>
  <si>
    <t>Refundácia nákladov na základe zmluvy o poskytnutí finančného príspevku č. SBF-Z-2025/16 - GoodSports International Slovensko - Trofeje pre športovcov</t>
  </si>
  <si>
    <t>Refundácia nákladov na základe zmluvy o poskytnutí finančného príspevku č. SBF-Z-2025/16 - GoodSports International Slovensko - Prenájom telocvične 07.10.2025-31.03.2026</t>
  </si>
  <si>
    <t>250156</t>
  </si>
  <si>
    <t>250100261</t>
  </si>
  <si>
    <t>250100263</t>
  </si>
  <si>
    <t>22550671</t>
  </si>
  <si>
    <t>20251366</t>
  </si>
  <si>
    <t>250100703</t>
  </si>
  <si>
    <t>25409</t>
  </si>
  <si>
    <t>2025048</t>
  </si>
  <si>
    <t>36270687</t>
  </si>
  <si>
    <t>22139494</t>
  </si>
  <si>
    <t>36531154</t>
  </si>
  <si>
    <t>36270688</t>
  </si>
  <si>
    <t>62419005</t>
  </si>
  <si>
    <t>50352130</t>
  </si>
  <si>
    <t>Xtra Slovakia, s.r.o.</t>
  </si>
  <si>
    <t>Viktoriia Hamouzová</t>
  </si>
  <si>
    <t>DEMI šport plus, s.r.o.</t>
  </si>
  <si>
    <t>TOV Production</t>
  </si>
  <si>
    <t>FIDO Garden Servis</t>
  </si>
  <si>
    <t>Štefan Berhedi</t>
  </si>
  <si>
    <t>Refundácia nákladov na základe zmluvy o poskytnutí finančného príspevku č. SBF-Z-2025/18 - SK Trnava Panthers - Športový materiál - textil</t>
  </si>
  <si>
    <t>Refundácia nákladov na základe zmluvy o poskytnutí finančného príspevku č. SBF-Z-2025/18 - SK Trnava Panthers - Športový materiál - pálka</t>
  </si>
  <si>
    <t>Refundácia nákladov na základe zmluvy o poskytnutí finančného príspevku č. SBF-Z-2025/18 - SK Trnava Panthers - Športový materiál - bundy</t>
  </si>
  <si>
    <t>Refundácia nákladov na základe zmluvy o poskytnutí finančného príspevku č. SBF-Z-2025/18 - SK Trnava Panthers - Športový materiál - tričká</t>
  </si>
  <si>
    <t>Refundácia nákladov na základe zmluvy o poskytnutí finančného príspevku č. SBF-Z-2025/18 - SK Trnava Panthers - Športový materiál - hracie vybavenie</t>
  </si>
  <si>
    <t>Refundácia nákladov na základe zmluvy o poskytnutí finančného príspevku č. SBF-Z-2025/18 - SK Trnava Panthers - Servis zavlažovacieho systému na ihrisku</t>
  </si>
  <si>
    <t>Refundácia nákladov na základe zmluvy o poskytnutí finančného príspevku č. SBF-Z-2025/18 - SK Trnava Panthers - Vyúčtovanie účasti na športovom podujatí</t>
  </si>
  <si>
    <t>250152</t>
  </si>
  <si>
    <t>Štartovné na turnaji - participation in Prage Baseball Week 2025</t>
  </si>
  <si>
    <t>48548421</t>
  </si>
  <si>
    <t xml:space="preserve">Czech baseball Association </t>
  </si>
  <si>
    <t>2121/2025</t>
  </si>
  <si>
    <t>2053/2025</t>
  </si>
  <si>
    <t>2089/2025</t>
  </si>
  <si>
    <t>2031/2025</t>
  </si>
  <si>
    <t>2016/2025</t>
  </si>
  <si>
    <t>250154</t>
  </si>
  <si>
    <t>2025_32</t>
  </si>
  <si>
    <t>Kv. Řezáč, s.r.o.</t>
  </si>
  <si>
    <t>E.I.B., s.r.o.</t>
  </si>
  <si>
    <t>Forelle BV</t>
  </si>
  <si>
    <t>Thirty1, s.r.o.</t>
  </si>
  <si>
    <t>17/2025</t>
  </si>
  <si>
    <t>25-360-000129</t>
  </si>
  <si>
    <t>20/2025</t>
  </si>
  <si>
    <t>Základná škola Biskupická 21, Bratislava</t>
  </si>
  <si>
    <t>WBSC Europe</t>
  </si>
  <si>
    <t>Baseball klub Zagreb</t>
  </si>
  <si>
    <t>Nachwuchstliga OST</t>
  </si>
  <si>
    <t>Arrows Ostrava, z.s.</t>
  </si>
  <si>
    <t>A.S.D. Junior Alpina Baseball Softball</t>
  </si>
  <si>
    <t>Dipl.f. Jana Závacká</t>
  </si>
  <si>
    <t>Hrvatski baseball savez</t>
  </si>
  <si>
    <t>Refundácia nákladov na základe zmluvy o poskytnutí finančného príspevku č. SBF-Z-2025/14 - Baseballový klub Apollo Bratislava - Materiálne vybavenie - pálkarský tunel</t>
  </si>
  <si>
    <t>Refundácia nákladov na základe zmluvy o poskytnutí finančného príspevku č. SBF-Z-2025/14 - Baseballový klub Apollo Bratislava - Materiálne vybavenie</t>
  </si>
  <si>
    <t>Refundácia nákladov na základe zmluvy o poskytnutí finančného príspevku č. SBF-Z-2025/14 - Baseballový klub Apollo Bratislava - Materiálne vybavenie - dresy</t>
  </si>
  <si>
    <t>Refundácia nákladov na základe zmluvy o poskytnutí finančného príspevku č. SBF-Z-2025/14 - Baseballový klub Apollo Bratislava - Organizácia baseballovej akadémie</t>
  </si>
  <si>
    <t>Refundácia nákladov na základe zmluvy o poskytnutí finančného príspevku č. SBF-Z-2025/14 - Baseballový klub Apollo Bratislava - Prenájom telocvične</t>
  </si>
  <si>
    <t>Refundácia nákladov na základe zmluvy o poskytnutí finančného príspevku č. SBF-Z-2025/14 - Baseballový klub Apollo Bratislava - Štartovné na podujatie</t>
  </si>
  <si>
    <t>Refundácia nákladov na základe zmluvy o poskytnutí finančného príspevku č. SBF-Z-2025/14 - Baseballový klub Apollo Bratislava - Fyzioterapia športovcov</t>
  </si>
  <si>
    <t>250155</t>
  </si>
  <si>
    <t>54/03/2025</t>
  </si>
  <si>
    <t>Z2512000007</t>
  </si>
  <si>
    <t>20250313-1</t>
  </si>
  <si>
    <t>25VF06</t>
  </si>
  <si>
    <t>Mgr. Roman Lipavský</t>
  </si>
  <si>
    <t>LionER</t>
  </si>
  <si>
    <t>BaseballOutlet Piotr Paskudzki</t>
  </si>
  <si>
    <t>DB STRONG, s.r.o.</t>
  </si>
  <si>
    <t>PRAGAP TOUR s.r.o.</t>
  </si>
  <si>
    <t>Vysoká škola polytechnická Jihlava</t>
  </si>
  <si>
    <t>QUANZHOU KOP BAGS CO., LTD.</t>
  </si>
  <si>
    <t>Třebíč Nuclears z.s.</t>
  </si>
  <si>
    <t>Hans-Ulrich Weisse</t>
  </si>
  <si>
    <t>KBJ Veľkoobchody, s.r.o.</t>
  </si>
  <si>
    <t>Eagles Praha z.s.</t>
  </si>
  <si>
    <t>Refundácia nákladov na základe zmluvy o poskytnutí finančného príspevku č. SBF-Z-2025/13 - BK Angels Trnava - Účasť na baseballovej klinike</t>
  </si>
  <si>
    <t>Refundácia nákladov na základe zmluvy o poskytnutí finančného príspevku č. SBF-Z-2025/13 - BK Angels Trnava - Kondičné tréningy</t>
  </si>
  <si>
    <t>Refundácia nákladov na základe zmluvy o poskytnutí finančného príspevku č. SBF-Z-2025/13 - BK Angels Trnava - Materiálne vybavenie</t>
  </si>
  <si>
    <t>Refundácia nákladov na základe zmluvy o poskytnutí finančného príspevku č. SBF-Z-2025/13 - BK Angels Trnava - Organizácia tréningového procesu</t>
  </si>
  <si>
    <t>Refundácia nákladov na základe zmluvy o poskytnutí finančného príspevku č. SBF-Z-2025/13 - BK Angels Trnava - Ubytovanie na podujatí</t>
  </si>
  <si>
    <t>Refundácia nákladov na základe zmluvy o poskytnutí finančného príspevku č. SBF-Z-2025/13 - BK Angels Trnava - Štartovné a strava na podujatí</t>
  </si>
  <si>
    <t xml:space="preserve">Refundácia nákladov na základe zmluvy o poskytnutí finančného príspevku č. SBF-Z-2025/13 - BK Angels Trnava - Materiálne vybavenie - batohy </t>
  </si>
  <si>
    <t>Refundácia nákladov na základe zmluvy o poskytnutí finančného príspevku č. SBF-Z-2025/13 - BK Angels Trnava - Štartovné na podujatí</t>
  </si>
  <si>
    <t>Refundácia nákladov na základe zmluvy o poskytnutí finančného príspevku č. SBF-Z-2025/13 - BK Angels Trnava - Materiálne vybavenie - dresy</t>
  </si>
  <si>
    <t>250163</t>
  </si>
  <si>
    <t>4002286289</t>
  </si>
  <si>
    <t>poštovné - doporučený list</t>
  </si>
  <si>
    <t>36631124</t>
  </si>
  <si>
    <t>250164</t>
  </si>
  <si>
    <t>4002286290</t>
  </si>
  <si>
    <t>250165</t>
  </si>
  <si>
    <t>4002286291</t>
  </si>
  <si>
    <t>250158</t>
  </si>
  <si>
    <t>70250305</t>
  </si>
  <si>
    <t>Doručovateľský servis v zmysle mandátnej zmluvy /manipulačný poplatok za 10/2025</t>
  </si>
  <si>
    <t>250159</t>
  </si>
  <si>
    <t>70250336</t>
  </si>
  <si>
    <t>Doručovateľský servis v zmysle mandátnej zmluvy /manipulačný poplatok za 11/2025</t>
  </si>
  <si>
    <t>250151</t>
  </si>
  <si>
    <t>2025017</t>
  </si>
  <si>
    <t>Poskytnuté účtovné a ekonomické služby na základe zmluvy č. SBF-Z-2025/02 - november 2025</t>
  </si>
  <si>
    <t>250160</t>
  </si>
  <si>
    <t>072025</t>
  </si>
  <si>
    <t>Odmena za rozhodovanie súťaží SBF za rok 2025</t>
  </si>
  <si>
    <t>40429229</t>
  </si>
  <si>
    <t>Ing. arch. Mojmír Jankovič - ARCHITEKT</t>
  </si>
  <si>
    <t>250162</t>
  </si>
  <si>
    <t>01151225</t>
  </si>
  <si>
    <t>správa informačných a komunikačných technológií SBF,  správa a prevádzka webovej stránky -  11/2025</t>
  </si>
  <si>
    <t>250161</t>
  </si>
  <si>
    <t>FA-2025/09</t>
  </si>
  <si>
    <t>Činnosť generálneho sekretára SBF - november 2025</t>
  </si>
  <si>
    <t>25OZ0037</t>
  </si>
  <si>
    <t>Refundácia nákladov na základe Dodatku č. 1 k zmluve o poskytnutí finančného príspevku č. SBF-Z-2025/06 - účel športu mládeže podľa počtu súťažiacich družstiev do 23 rokov - materiálne vybavenie</t>
  </si>
  <si>
    <t>50462709</t>
  </si>
  <si>
    <t>Baseball club Outmen Skalica</t>
  </si>
  <si>
    <t>250166</t>
  </si>
  <si>
    <t>Refundácia nákladov na základe zmluvy o poskytnutí finančného príspevku č. SBF-Z-2025/17 - Golden Lions Club - materiálne vybavenie</t>
  </si>
  <si>
    <t>22550749</t>
  </si>
  <si>
    <t>202504012</t>
  </si>
  <si>
    <t>45885648</t>
  </si>
  <si>
    <t>Slovenská chránená dieľňa, s.r.o.</t>
  </si>
  <si>
    <t xml:space="preserve">Refundácia nákladov na základe zmluvy o poskytnutí finančného príspevku č. SBF-Z-2025/19 </t>
  </si>
  <si>
    <t>250167</t>
  </si>
  <si>
    <t>202400053</t>
  </si>
  <si>
    <t>5416941618</t>
  </si>
  <si>
    <t>250169</t>
  </si>
  <si>
    <t>nákup technického vybavenia - notebook ASUS Vivobook 15</t>
  </si>
  <si>
    <t>36562939</t>
  </si>
  <si>
    <t>Alza.sk s. r. o.</t>
  </si>
  <si>
    <t>2527</t>
  </si>
  <si>
    <t>9-251147</t>
  </si>
  <si>
    <t xml:space="preserve">záloha na členskú platformu EOS Club za obdobie 1.12.2025-30.11.2026 </t>
  </si>
  <si>
    <t>05110645</t>
  </si>
  <si>
    <t>EOS Digital s.r.o.</t>
  </si>
  <si>
    <t>250172</t>
  </si>
  <si>
    <t>24a/2025</t>
  </si>
  <si>
    <t>Zabezpečenie organizácie športovo-vzdelávacieho podujatia pre talentovanú mládež do 23 rokov v baseballe pre 18 osôb v termíne 1.8.-3.8.2025 vo Wiener Neustadt (AT)</t>
  </si>
  <si>
    <t>71390138</t>
  </si>
  <si>
    <t>PhDr. Matej Šišolák</t>
  </si>
  <si>
    <t>250171</t>
  </si>
  <si>
    <t>25a/2025</t>
  </si>
  <si>
    <t>Zabezpečenie organizácie športovo-vzdelávacieho podujatia pre reprezentáciu SR v baseballe pre 19 osôb v termíne 25.6.-30.6.2025 v Prahe</t>
  </si>
  <si>
    <t>250177</t>
  </si>
  <si>
    <t>Refundácia nákladov na základe zmluvy o poskytnutí finančného príspevku č. SBF-Z-2025/05 - tréningy  mládeže a vedenie CTM, kondičné tréningy, palkársky tunel</t>
  </si>
  <si>
    <t>26/2025</t>
  </si>
  <si>
    <t>36088986</t>
  </si>
  <si>
    <t>BK Angels Trnava</t>
  </si>
  <si>
    <t>250173</t>
  </si>
  <si>
    <t>252557</t>
  </si>
  <si>
    <t>Vyúčtovanie zálohy - členská platformu EOS Club za obdobie 1.12.2025-30.11.2026 na základe zmluvy o poskytovaní služieb</t>
  </si>
  <si>
    <t>2528</t>
  </si>
  <si>
    <t>2025019390</t>
  </si>
  <si>
    <t>záloha na software - mPohoda Basic ročné predplatné (základná licencia pre 1 užívateľa + účtovníčku)</t>
  </si>
  <si>
    <t>36244791</t>
  </si>
  <si>
    <t>STORMWARE s.r.o.</t>
  </si>
  <si>
    <t>250174</t>
  </si>
  <si>
    <t>202609607</t>
  </si>
  <si>
    <t>Vyúčtovanie zálohy - Software - mPohoda Basic ročné predplatné (základná licencia pre 1 užívateľa + účtovníčku) za obdobie 30.12.2025-29.12.2026</t>
  </si>
  <si>
    <t>B0120038</t>
  </si>
  <si>
    <t>25OZ0038</t>
  </si>
  <si>
    <t>234</t>
  </si>
  <si>
    <t>JUDr. Eva Imrišková</t>
  </si>
  <si>
    <t>31783686</t>
  </si>
  <si>
    <t>preplatenie dokladu - notárske služby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</si>
</sst>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0" fontId="53" fillId="0" borderId="0" xfId="0" applyFont="1" applyAlignment="1">
      <alignment vertical="top" wrapText="1"/>
    </xf>
    <xf numFmtId="49" fontId="53" fillId="0" borderId="0" xfId="0" applyNumberFormat="1" applyFont="1" applyAlignment="1">
      <alignment vertical="top" wrapText="1"/>
    </xf>
    <xf numFmtId="4" fontId="53" fillId="0" borderId="0" xfId="0" applyNumberFormat="1" applyFont="1" applyAlignment="1">
      <alignment vertical="top"/>
    </xf>
    <xf numFmtId="4" fontId="53" fillId="0" borderId="0" xfId="0" applyNumberFormat="1" applyFont="1"/>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7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43" val="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1361</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baseballová federácia, Olympijské námestie 14290/1, Bratislava, 831 04</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30844568</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V3</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73" priority="2" stopIfTrue="1">
      <formula>$A78&lt;&gt;""</formula>
    </cfRule>
  </conditionalFormatting>
  <conditionalFormatting sqref="A8:I76 I78">
    <cfRule type="expression" dxfId="172" priority="7" stopIfTrue="1">
      <formula>$A8&lt;&gt;""</formula>
    </cfRule>
  </conditionalFormatting>
  <conditionalFormatting sqref="B78:H2888">
    <cfRule type="expression" dxfId="171" priority="3" stopIfTrue="1">
      <formula>$A78&lt;&gt;""</formula>
    </cfRule>
  </conditionalFormatting>
  <conditionalFormatting sqref="D2886:D2913">
    <cfRule type="expression" dxfId="17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Slovenská baseballová federácia</v>
      </c>
      <c r="C3" s="326"/>
      <c r="D3" s="326"/>
      <c r="G3" s="252">
        <v>45747</v>
      </c>
    </row>
    <row r="4" spans="1:7" ht="13.8" x14ac:dyDescent="0.25">
      <c r="A4" s="30" t="s">
        <v>313</v>
      </c>
      <c r="B4" s="29" t="str">
        <f>RIGHT("0000"&amp;INDEX(Adr!A:A,Doklady!B102+1),8)</f>
        <v>30844568</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134297</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134297</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7"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INDEX(Adr!B2:B151,Doklady!B102)</f>
        <v>Slovenská baseballová federácia</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30844568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7.399999999999999" x14ac:dyDescent="0.3">
      <c r="A11" s="69" t="s">
        <v>319</v>
      </c>
      <c r="B11" s="70" t="s">
        <v>320</v>
      </c>
      <c r="C11" s="126">
        <f>SUMIF(FP!J:J,Doklady!$B$1&amp;A11,FP!D:D)</f>
        <v>134297</v>
      </c>
      <c r="D11" s="126">
        <f>+C11-E11</f>
        <v>97121.01999999999</v>
      </c>
      <c r="E11" s="353">
        <f>+I39-I42+I44-I47</f>
        <v>37175.98000000001</v>
      </c>
      <c r="F11" s="354"/>
      <c r="J11" s="176"/>
      <c r="L11" s="161" t="str">
        <f>L41</f>
        <v>a - baseball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5">
        <f>SUMIF(K:K,A12,I:I)</f>
        <v>0</v>
      </c>
      <c r="F12" s="346"/>
      <c r="J12" s="177"/>
      <c r="L12" s="161" t="str">
        <f>L42</f>
        <v>a - baseball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134297</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baseball</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26859.4</v>
      </c>
      <c r="D39" s="78">
        <f>I39*0.2</f>
        <v>26859.4</v>
      </c>
      <c r="E39" s="78">
        <f>I39*0.25</f>
        <v>33574.25</v>
      </c>
      <c r="F39" s="78">
        <f>+I39*0.15</f>
        <v>20144.55</v>
      </c>
      <c r="G39" s="78">
        <f>+MAX(I39-C39-D39-E39-F39-H39,0)</f>
        <v>26859.400000000012</v>
      </c>
      <c r="H39" s="78">
        <f>+IFERROR(VLOOKUP(K40&amp;" - kapitálové transfery",B$53:C$90,2,0),0)</f>
        <v>0</v>
      </c>
      <c r="I39" s="73">
        <f>SUMIF(FP!K:K,K40,FP!D:D)</f>
        <v>134297</v>
      </c>
      <c r="L39" s="84">
        <f>COUNTIF(FP!N:N,Doklady!B1&amp;"aK")</f>
        <v>0</v>
      </c>
      <c r="T39" s="86"/>
    </row>
    <row r="40" spans="1:21" x14ac:dyDescent="0.2">
      <c r="A40" s="115" t="s">
        <v>339</v>
      </c>
      <c r="B40" s="116" t="s">
        <v>373</v>
      </c>
      <c r="C40" s="78">
        <f>DSUM(Doklady!A103:J9991,"GGG",Spolu!L40:M42)</f>
        <v>62316.999999999993</v>
      </c>
      <c r="D40" s="78">
        <f>DSUM(Doklady!A103:J9991,"GGG",Spolu!N40:O42)</f>
        <v>9616.59</v>
      </c>
      <c r="E40" s="78">
        <f>DSUM(Doklady!A103:J9991,"GGG",Spolu!P40:Q42)</f>
        <v>15602.66</v>
      </c>
      <c r="F40" s="78">
        <f>DSUM(Doklady!A103:J9991,"GGG",Spolu!R40:S42)</f>
        <v>5176.93</v>
      </c>
      <c r="G40" s="78">
        <f>DSUM(Doklady!A103:J9991,"GGG",Spolu!T40:U42)-H40</f>
        <v>4407.84</v>
      </c>
      <c r="H40" s="78">
        <f>+IFERROR(VLOOKUP(K40&amp;" - kapitálové transfery",B$53:D$90,3,0),0)</f>
        <v>0</v>
      </c>
      <c r="I40" s="73">
        <f>+C40+D40+E40+F40+G40+H40</f>
        <v>97121.01999999999</v>
      </c>
      <c r="J40" s="218" t="str">
        <f>+K45</f>
        <v>.</v>
      </c>
      <c r="K40" s="218" t="str">
        <f>IF(L38&gt;0,INDEX(FP!K:K,Doklady!B2),".")</f>
        <v>baseball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17242.810000000001</v>
      </c>
      <c r="E41" s="78">
        <f>MAX(E39-E40,0)</f>
        <v>17971.59</v>
      </c>
      <c r="F41" s="78">
        <f>MIN(I39,MAX(-F39+F40,0))</f>
        <v>0</v>
      </c>
      <c r="G41" s="78">
        <f>MIN(J39,MAX(-G39+G40+MIN(F40-F39,0),0))</f>
        <v>0</v>
      </c>
      <c r="H41" s="78">
        <f>MAX(H39-H40,0)</f>
        <v>0</v>
      </c>
      <c r="I41" s="124">
        <f>+I39-I42</f>
        <v>37175.98000000001</v>
      </c>
      <c r="J41" s="219">
        <f>+K46</f>
        <v>0</v>
      </c>
      <c r="K41" s="219">
        <f>+I41-H41</f>
        <v>37175.98000000001</v>
      </c>
      <c r="L41" s="161" t="str">
        <f>IF(L38&gt;0,"a - "&amp;INDEX(FP!C:C,Doklady!B2),2)</f>
        <v>a - baseball - bežné transfery</v>
      </c>
      <c r="M41" s="120">
        <v>1</v>
      </c>
      <c r="N41" s="161" t="str">
        <f>+L41</f>
        <v>a - baseball - bežné transfery</v>
      </c>
      <c r="O41" s="120">
        <v>2</v>
      </c>
      <c r="P41" s="161" t="str">
        <f>+L41</f>
        <v>a - baseball - bežné transfery</v>
      </c>
      <c r="Q41" s="120">
        <v>3</v>
      </c>
      <c r="R41" s="161" t="str">
        <f>+L41</f>
        <v>a - baseball - bežné transfery</v>
      </c>
      <c r="S41" s="120">
        <v>4</v>
      </c>
      <c r="T41" s="161" t="str">
        <f>+L41</f>
        <v>a - baseball - bežné transfery</v>
      </c>
      <c r="U41" s="120">
        <v>5</v>
      </c>
    </row>
    <row r="42" spans="1:21" ht="10.5" customHeight="1" x14ac:dyDescent="0.2">
      <c r="A42" s="115" t="s">
        <v>339</v>
      </c>
      <c r="B42" s="116" t="s">
        <v>376</v>
      </c>
      <c r="C42" s="73">
        <f>+C40</f>
        <v>62316.999999999993</v>
      </c>
      <c r="D42" s="216">
        <f>+D40</f>
        <v>9616.59</v>
      </c>
      <c r="E42" s="216">
        <f>+E40</f>
        <v>15602.66</v>
      </c>
      <c r="F42" s="216">
        <f>+MIN(F39:F40)</f>
        <v>5176.93</v>
      </c>
      <c r="G42" s="216">
        <f>+MIN(G39+MAX(F39-F40,0)-MAX(E40-E39,0)-MAX(D40-D39,0)-MAX(C40-C39,0),G40)</f>
        <v>4407.84</v>
      </c>
      <c r="H42" s="216">
        <f>+MIN(H39:H40)</f>
        <v>0</v>
      </c>
      <c r="I42" s="73">
        <f>+C42+D42+E42+MIN(F39:F40)+G42+H42</f>
        <v>97121.01999999999</v>
      </c>
      <c r="J42" s="219">
        <f>+K47</f>
        <v>0</v>
      </c>
      <c r="K42" s="219">
        <f>+I42-H42</f>
        <v>97121.01999999999</v>
      </c>
      <c r="L42" s="161" t="str">
        <f>+SUBSTITUTE(L41,"bežné","kapitálové")</f>
        <v>a - baseball - kapitálové transfery</v>
      </c>
      <c r="M42" s="120">
        <v>1</v>
      </c>
      <c r="N42" s="161" t="str">
        <f>+L42</f>
        <v>a - baseball - kapitálové transfery</v>
      </c>
      <c r="O42" s="120">
        <v>2</v>
      </c>
      <c r="P42" s="161" t="str">
        <f>+L42</f>
        <v>a - baseball - kapitálové transfery</v>
      </c>
      <c r="Q42" s="120">
        <v>3</v>
      </c>
      <c r="R42" s="161" t="str">
        <f>+L42</f>
        <v>a - baseball - kapitálové transfery</v>
      </c>
      <c r="S42" s="120">
        <v>4</v>
      </c>
      <c r="T42" s="161" t="str">
        <f>+L42</f>
        <v>a - baseball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DSUM(Doklady!A103:J9991,"GGG",Spolu!L45:M47)</f>
        <v>0</v>
      </c>
      <c r="D45" s="78">
        <f>DSUM(Doklady!A103:J9991,"GGG",Spolu!N45:O47)</f>
        <v>0</v>
      </c>
      <c r="E45" s="78">
        <f>DSUM(Doklady!A103:J9991,"GGG",Spolu!P45:Q47)</f>
        <v>0</v>
      </c>
      <c r="F45" s="78">
        <f>DSUM(Doklady!A103:J9991,"GGG",Spolu!R45:S47)</f>
        <v>0</v>
      </c>
      <c r="G45" s="78">
        <f>DSUM(Doklady!A103:J9991,"GGG",Spolu!T45:U47)-H45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baseball - bežné transfery</v>
      </c>
      <c r="C53" s="73">
        <f>IF(A53&lt;&gt;"",INDEX(FP!D:D,Doklady!B$2+(ROW()-53)),"")</f>
        <v>134297</v>
      </c>
      <c r="D53" s="73">
        <f>IF(A53&lt;&gt;"",Doklady!I1-Doklady!J1,"")</f>
        <v>97121.02</v>
      </c>
      <c r="E53" s="73">
        <f>IF(A53&lt;&gt;"",MIN(D53,C53)*Doklady!C1/(1-Doklady!C1),"")</f>
        <v>0</v>
      </c>
      <c r="F53" s="71">
        <f>IF(A53&lt;&gt;"",Doklady!J1,"")</f>
        <v>0</v>
      </c>
      <c r="G53" s="73">
        <f>+IFERROR(HLOOKUP(IF(RIGHT(B53,15)="bežné transfery",LEFT(B53,LEN(B53)-18),0),$J$40:$K$42,3,0),MIN(C53,D53))</f>
        <v>97121.01999999999</v>
      </c>
      <c r="H53" s="71"/>
      <c r="I53" s="73">
        <f>IF(A53&lt;&gt;"",MAX(IF(G53&lt;C53,C53-G53,0)+IF(F53&lt;E53,E53-F53,0),0),0)</f>
        <v>37175.98000000001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134297</v>
      </c>
      <c r="D130" s="228">
        <f t="shared" ref="D130:I130" si="9">SUM(D53:D129)</f>
        <v>97121.02</v>
      </c>
      <c r="E130" s="228">
        <f t="shared" si="9"/>
        <v>0</v>
      </c>
      <c r="F130" s="228">
        <f t="shared" si="9"/>
        <v>0</v>
      </c>
      <c r="G130" s="228">
        <f t="shared" si="9"/>
        <v>97121.01999999999</v>
      </c>
      <c r="H130" s="228">
        <f t="shared" si="9"/>
        <v>0</v>
      </c>
      <c r="I130" s="228">
        <f t="shared" si="9"/>
        <v>37175.98000000001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393</v>
      </c>
      <c r="C141" s="214"/>
      <c r="D141" s="344" t="s">
        <v>394</v>
      </c>
      <c r="E141" s="344"/>
      <c r="F141" s="344"/>
      <c r="G141" s="344"/>
      <c r="H141" s="344"/>
      <c r="I141" s="34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69" priority="43" stopIfTrue="1" operator="lessThanOrEqual">
      <formula>0</formula>
    </cfRule>
    <cfRule type="cellIs" dxfId="168" priority="44" stopIfTrue="1" operator="greaterThan">
      <formula>0</formula>
    </cfRule>
  </conditionalFormatting>
  <conditionalFormatting sqref="D53:D129">
    <cfRule type="expression" dxfId="167" priority="31" stopIfTrue="1">
      <formula>$C53=$D53</formula>
    </cfRule>
    <cfRule type="expression" dxfId="166" priority="33" stopIfTrue="1">
      <formula>$C53&lt;&gt;$D53</formula>
    </cfRule>
  </conditionalFormatting>
  <conditionalFormatting sqref="E9:F9">
    <cfRule type="expression" dxfId="165" priority="38" stopIfTrue="1">
      <formula>SUM($E$10:$F$14)&gt;0</formula>
    </cfRule>
  </conditionalFormatting>
  <conditionalFormatting sqref="G53:G129">
    <cfRule type="expression" dxfId="164" priority="13" stopIfTrue="1">
      <formula>$C53=$G53</formula>
    </cfRule>
    <cfRule type="expression" dxfId="163" priority="14" stopIfTrue="1">
      <formula>$C53&lt;&gt;$G53</formula>
    </cfRule>
  </conditionalFormatting>
  <conditionalFormatting sqref="I42">
    <cfRule type="cellIs" dxfId="162" priority="1" stopIfTrue="1" operator="greaterThan">
      <formula>0</formula>
    </cfRule>
  </conditionalFormatting>
  <conditionalFormatting sqref="I47">
    <cfRule type="cellIs" dxfId="161" priority="15" stopIfTrue="1" operator="greaterThan">
      <formula>0</formula>
    </cfRule>
  </conditionalFormatting>
  <conditionalFormatting sqref="I53:I129">
    <cfRule type="cellIs" dxfId="160" priority="40" stopIfTrue="1" operator="equal">
      <formula>0</formula>
    </cfRule>
    <cfRule type="cellIs" dxfId="15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1"/>
  <sheetViews>
    <sheetView tabSelected="1" topLeftCell="A104" zoomScale="90" zoomScaleNormal="90" workbookViewId="0">
      <pane ySplit="3" topLeftCell="A214" activePane="bottomLeft" state="frozen"/>
      <selection activeCell="A104" sqref="A104"/>
      <selection pane="bottomLeft" activeCell="A223" sqref="A22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baseball - bežné transfery</v>
      </c>
      <c r="B1" s="232" t="str">
        <f>INDEX(Adr!A:A,B102+1)</f>
        <v>30844568</v>
      </c>
      <c r="C1" s="233">
        <f>IF(ROW()&lt;=B$3,INDEX(FP!E:E,B$2+ROW()-1),"")</f>
        <v>0</v>
      </c>
      <c r="D1" s="234" t="str">
        <f>IF(ROW()&lt;=B$3,INDEX(FP!F:F,B$2+ROW()-1),"")</f>
        <v>a</v>
      </c>
      <c r="E1" s="234"/>
      <c r="F1" s="234" t="str">
        <f>IF(ROW()&lt;=B$3,INDEX(FP!G:G,B$2+ROW()-1),"")</f>
        <v>026 02</v>
      </c>
      <c r="G1" s="234"/>
      <c r="H1" s="235" t="str">
        <f>IF(ROW()&lt;=B$3,INDEX(FP!C:C,B$2+ROW()-1),"")</f>
        <v>baseball - bežné transfery</v>
      </c>
      <c r="I1" s="236">
        <f>IF(ROW()&lt;=B$3,SUMIF(A$107:A$10033,A1,I$107:I$10033),"")</f>
        <v>97121.02</v>
      </c>
      <c r="J1" s="236">
        <f>IF(ROW()&lt;=B$3,SUMIFS(I$103:I$50033,A$103:A$50033,K1,J$103:J$50033,L1),"")</f>
        <v>0</v>
      </c>
      <c r="K1" s="110" t="str">
        <f>$A1</f>
        <v>a - baseball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66</v>
      </c>
      <c r="C2" s="233" t="str">
        <f>IF(ROW()&lt;=B$3,INDEX(FP!E:E,B$2+ROW()-1),"")</f>
        <v/>
      </c>
      <c r="D2" s="234" t="str">
        <f>IF(ROW()&lt;=B$3,INDEX(FP!F:F,B$2+ROW()-1),"")</f>
        <v/>
      </c>
      <c r="E2" s="234"/>
      <c r="F2" s="234" t="str">
        <f>IF(ROW()&lt;=B$3,INDEX(FP!G:G,B$2+ROW()-1),"")</f>
        <v/>
      </c>
      <c r="G2" s="234"/>
      <c r="H2" s="235" t="str">
        <f>IF(ROW()&lt;=B$3,INDEX(FP!C:C,B$2+ROW()-1),"")</f>
        <v/>
      </c>
      <c r="I2" s="236" t="str">
        <f>IF(ROW()&lt;=B$3,SUMIF(A$107:A$10033,A2,I$107:I$10033),"")</f>
        <v/>
      </c>
      <c r="J2" s="236" t="str">
        <f>IF(ROW()&lt;=B$3,SUMIFS(I$103:I$50033,A$103:A$50033,K2,J$103:J$50033,L2),"")</f>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IF(ROW()&lt;=B$3,SUMIF(A$107:A$10033,A3,I$107:I$10033),"")</f>
        <v/>
      </c>
      <c r="J3" s="236" t="str">
        <f>IF(ROW()&lt;=B$3,SUMIFS(I$103:I$50033,A$103:A$50033,K3,J$103:J$50033,L3),"")</f>
        <v/>
      </c>
      <c r="K3" s="110" t="str">
        <f t="shared" ref="K3:K66" si="0">$A3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IF(ROW()&lt;=B$3,SUMIF(A$107:A$10033,A4,I$107:I$10033),"")</f>
        <v/>
      </c>
      <c r="J4" s="236" t="str">
        <f>IF(ROW()&lt;=B$3,SUMIFS(I$103:I$50033,A$103:A$50033,K4,J$103:J$50033,L4),"")</f>
        <v/>
      </c>
      <c r="K4" s="110" t="str">
        <f t="shared" si="0"/>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IF(ROW()&lt;=B$3,SUMIF(A$107:A$10033,A5,I$107:I$10033),"")</f>
        <v/>
      </c>
      <c r="J5" s="236" t="str">
        <f>IF(ROW()&lt;=B$3,SUMIFS(I$103:I$50033,A$103:A$50033,K5,J$103:J$50033,L5),"")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IF(ROW()&lt;=B$3,SUMIF(A$107:A$10033,A6,I$107:I$10033),"")</f>
        <v/>
      </c>
      <c r="J6" s="236" t="str">
        <f>IF(ROW()&lt;=B$3,SUMIFS(I$103:I$50033,A$103:A$50033,K6,J$103:J$50033,L6),"")</f>
        <v/>
      </c>
      <c r="K6" s="110" t="str">
        <f t="shared" si="0"/>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IF(ROW()&lt;=B$3,SUMIF(A$107:A$10033,A7,I$107:I$10033),"")</f>
        <v/>
      </c>
      <c r="J7" s="236" t="str">
        <f>IF(ROW()&lt;=B$3,SUMIFS(I$103:I$50033,A$103:A$50033,K7,J$103:J$50033,L7),"")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IF(ROW()&lt;=B$3,SUMIF(A$107:A$10033,A8,I$107:I$10033),"")</f>
        <v/>
      </c>
      <c r="J8" s="236" t="str">
        <f>IF(ROW()&lt;=B$3,SUMIFS(I$103:I$50033,A$103:A$50033,K8,J$103:J$50033,L8),"")</f>
        <v/>
      </c>
      <c r="K8" s="110" t="str">
        <f t="shared" si="0"/>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IF(ROW()&lt;=B$3,SUMIF(A$107:A$10033,A9,I$107:I$10033),"")</f>
        <v/>
      </c>
      <c r="J9" s="236" t="str">
        <f>IF(ROW()&lt;=B$3,SUMIFS(I$103:I$50033,A$103:A$50033,K9,J$103:J$50033,L9),"")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IF(ROW()&lt;=B$3,SUMIF(A$107:A$10033,A10,I$107:I$10033),"")</f>
        <v/>
      </c>
      <c r="J10" s="236" t="str">
        <f>IF(ROW()&lt;=B$3,SUMIFS(I$103:I$50033,A$103:A$50033,K10,J$103:J$50033,L10),"")</f>
        <v/>
      </c>
      <c r="K10" s="110" t="str">
        <f t="shared" si="0"/>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IF(ROW()&lt;=B$3,SUMIF(A$107:A$10033,A11,I$107:I$10033),"")</f>
        <v/>
      </c>
      <c r="J11" s="236" t="str">
        <f>IF(ROW()&lt;=B$3,SUMIFS(I$103:I$50033,A$103:A$50033,K11,J$103:J$50033,L11),"")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IF(ROW()&lt;=B$3,SUMIF(A$107:A$10033,A12,I$107:I$10033),"")</f>
        <v/>
      </c>
      <c r="J12" s="236" t="str">
        <f>IF(ROW()&lt;=B$3,SUMIFS(I$103:I$50033,A$103:A$50033,K12,J$103:J$50033,L12),"")</f>
        <v/>
      </c>
      <c r="K12" s="110" t="str">
        <f t="shared" si="0"/>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IF(ROW()&lt;=B$3,SUMIF(A$107:A$10033,A13,I$107:I$10033),"")</f>
        <v/>
      </c>
      <c r="J13" s="236" t="str">
        <f>IF(ROW()&lt;=B$3,SUMIFS(I$103:I$50033,A$103:A$50033,K13,J$103:J$50033,L13),"")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IF(ROW()&lt;=B$3,SUMIF(A$107:A$10033,A14,I$107:I$10033),"")</f>
        <v/>
      </c>
      <c r="J14" s="236" t="str">
        <f>IF(ROW()&lt;=B$3,SUMIFS(I$103:I$50033,A$103:A$50033,K14,J$103:J$50033,L14),"")</f>
        <v/>
      </c>
      <c r="K14" s="110" t="str">
        <f t="shared" si="0"/>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IF(ROW()&lt;=B$3,SUMIF(A$107:A$10033,A15,I$107:I$10033),"")</f>
        <v/>
      </c>
      <c r="J15" s="236" t="str">
        <f>IF(ROW()&lt;=B$3,SUMIFS(I$103:I$50033,A$103:A$50033,K15,J$103:J$50033,L15),"")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IF(ROW()&lt;=B$3,SUMIF(A$107:A$10033,A16,I$107:I$10033),"")</f>
        <v/>
      </c>
      <c r="J16" s="236" t="str">
        <f>IF(ROW()&lt;=B$3,SUMIFS(I$103:I$50033,A$103:A$50033,K16,J$103:J$50033,L16),"")</f>
        <v/>
      </c>
      <c r="K16" s="110" t="str">
        <f t="shared" si="0"/>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IF(ROW()&lt;=B$3,SUMIF(A$107:A$10033,A17,I$107:I$10033),"")</f>
        <v/>
      </c>
      <c r="J17" s="236" t="str">
        <f>IF(ROW()&lt;=B$3,SUMIFS(I$103:I$50033,A$103:A$50033,K17,J$103:J$50033,L17),"")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IF(ROW()&lt;=B$3,SUMIF(A$107:A$10033,A18,I$107:I$10033),"")</f>
        <v/>
      </c>
      <c r="J18" s="236" t="str">
        <f>IF(ROW()&lt;=B$3,SUMIFS(I$103:I$50033,A$103:A$50033,K18,J$103:J$50033,L18),"")</f>
        <v/>
      </c>
      <c r="K18" s="110" t="str">
        <f t="shared" si="0"/>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IF(ROW()&lt;=B$3,SUMIF(A$107:A$10033,A19,I$107:I$10033),"")</f>
        <v/>
      </c>
      <c r="J19" s="236" t="str">
        <f>IF(ROW()&lt;=B$3,SUMIFS(I$103:I$50033,A$103:A$50033,K19,J$103:J$50033,L19),"")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IF(ROW()&lt;=B$3,SUMIF(A$107:A$10033,A20,I$107:I$10033),"")</f>
        <v/>
      </c>
      <c r="J20" s="236" t="str">
        <f>IF(ROW()&lt;=B$3,SUMIFS(I$103:I$50033,A$103:A$50033,K20,J$103:J$50033,L20),"")</f>
        <v/>
      </c>
      <c r="K20" s="110" t="str">
        <f t="shared" si="0"/>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IF(ROW()&lt;=B$3,SUMIF(A$107:A$10033,A21,I$107:I$10033),"")</f>
        <v/>
      </c>
      <c r="J21" s="236" t="str">
        <f>IF(ROW()&lt;=B$3,SUMIFS(I$103:I$50033,A$103:A$50033,K21,J$103:J$50033,L21),"")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IF(ROW()&lt;=B$3,SUMIF(A$107:A$10033,A22,I$107:I$10033),"")</f>
        <v/>
      </c>
      <c r="J22" s="236" t="str">
        <f>IF(ROW()&lt;=B$3,SUMIFS(I$103:I$50033,A$103:A$50033,K22,J$103:J$50033,L22),"")</f>
        <v/>
      </c>
      <c r="K22" s="110" t="str">
        <f t="shared" si="0"/>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IF(ROW()&lt;=B$3,SUMIF(A$107:A$10033,A23,I$107:I$10033),"")</f>
        <v/>
      </c>
      <c r="J23" s="236" t="str">
        <f>IF(ROW()&lt;=B$3,SUMIFS(I$103:I$50033,A$103:A$50033,K23,J$103:J$50033,L23),"")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IF(ROW()&lt;=B$3,SUMIF(A$107:A$10033,A24,I$107:I$10033),"")</f>
        <v/>
      </c>
      <c r="J24" s="236" t="str">
        <f>IF(ROW()&lt;=B$3,SUMIFS(I$103:I$50033,A$103:A$50033,K24,J$103:J$50033,L24),"")</f>
        <v/>
      </c>
      <c r="K24" s="110" t="str">
        <f t="shared" si="0"/>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IF(ROW()&lt;=B$3,SUMIF(A$107:A$10033,A25,I$107:I$10033),"")</f>
        <v/>
      </c>
      <c r="J25" s="236" t="str">
        <f>IF(ROW()&lt;=B$3,SUMIFS(I$103:I$50033,A$103:A$50033,K25,J$103:J$50033,L25),"")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IF(ROW()&lt;=B$3,SUMIF(A$107:A$10033,A26,I$107:I$10033),"")</f>
        <v/>
      </c>
      <c r="J26" s="236" t="str">
        <f>IF(ROW()&lt;=B$3,SUMIFS(I$103:I$50033,A$103:A$50033,K26,J$103:J$50033,L26),"")</f>
        <v/>
      </c>
      <c r="K26" s="110" t="str">
        <f t="shared" si="0"/>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IF(ROW()&lt;=B$3,SUMIF(A$107:A$10033,A27,I$107:I$10033),"")</f>
        <v/>
      </c>
      <c r="J27" s="236" t="str">
        <f>IF(ROW()&lt;=B$3,SUMIFS(I$103:I$50033,A$103:A$50033,K27,J$103:J$50033,L27),"")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IF(ROW()&lt;=B$3,SUMIF(A$107:A$10033,A28,I$107:I$10033),"")</f>
        <v/>
      </c>
      <c r="J28" s="236" t="str">
        <f>IF(ROW()&lt;=B$3,SUMIFS(I$103:I$50033,A$103:A$50033,K28,J$103:J$50033,L28),"")</f>
        <v/>
      </c>
      <c r="K28" s="110" t="str">
        <f t="shared" si="0"/>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IF(ROW()&lt;=B$3,SUMIF(A$107:A$10033,A29,I$107:I$10033),"")</f>
        <v/>
      </c>
      <c r="J29" s="236" t="str">
        <f>IF(ROW()&lt;=B$3,SUMIFS(I$103:I$50033,A$103:A$50033,K29,J$103:J$50033,L29),"")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IF(ROW()&lt;=B$3,SUMIF(A$107:A$10033,A30,I$107:I$10033),"")</f>
        <v/>
      </c>
      <c r="J30" s="236" t="str">
        <f>IF(ROW()&lt;=B$3,SUMIFS(I$103:I$50033,A$103:A$50033,K30,J$103:J$50033,L30),"")</f>
        <v/>
      </c>
      <c r="K30" s="110" t="str">
        <f t="shared" si="0"/>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IF(ROW()&lt;=B$3,SUMIF(A$107:A$10033,A31,I$107:I$10033),"")</f>
        <v/>
      </c>
      <c r="J31" s="236" t="str">
        <f>IF(ROW()&lt;=B$3,SUMIFS(I$103:I$50033,A$103:A$50033,K31,J$103:J$50033,L31),"")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IF(ROW()&lt;=B$3,SUMIF(A$107:A$10033,A32,I$107:I$10033),"")</f>
        <v/>
      </c>
      <c r="J32" s="236" t="str">
        <f>IF(ROW()&lt;=B$3,SUMIFS(I$103:I$50033,A$103:A$50033,K32,J$103:J$50033,L32),"")</f>
        <v/>
      </c>
      <c r="K32" s="110" t="str">
        <f t="shared" si="0"/>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IF(ROW()&lt;=B$3,SUMIF(A$107:A$10033,A33,I$107:I$10033),"")</f>
        <v/>
      </c>
      <c r="J33" s="236" t="str">
        <f>IF(ROW()&lt;=B$3,SUMIFS(I$103:I$50033,A$103:A$50033,K33,J$103:J$50033,L33),"")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IF(ROW()&lt;=B$3,SUMIF(A$107:A$10033,A34,I$107:I$10033),"")</f>
        <v/>
      </c>
      <c r="J34" s="236" t="str">
        <f>IF(ROW()&lt;=B$3,SUMIFS(I$103:I$50033,A$103:A$50033,K34,J$103:J$50033,L34),"")</f>
        <v/>
      </c>
      <c r="K34" s="110" t="str">
        <f t="shared" si="0"/>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IF(ROW()&lt;=B$3,SUMIF(A$107:A$10033,A35,I$107:I$10033),"")</f>
        <v/>
      </c>
      <c r="J35" s="236" t="str">
        <f>IF(ROW()&lt;=B$3,SUMIFS(I$103:I$50033,A$103:A$50033,K35,J$103:J$50033,L35),"")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IF(ROW()&lt;=B$3,SUMIF(A$107:A$10033,A36,I$107:I$10033),"")</f>
        <v/>
      </c>
      <c r="J36" s="236" t="str">
        <f>IF(ROW()&lt;=B$3,SUMIFS(I$103:I$50033,A$103:A$50033,K36,J$103:J$50033,L36),"")</f>
        <v/>
      </c>
      <c r="K36" s="110" t="str">
        <f t="shared" si="0"/>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IF(ROW()&lt;=B$3,SUMIF(A$107:A$10033,A37,I$107:I$10033),"")</f>
        <v/>
      </c>
      <c r="J37" s="236" t="str">
        <f>IF(ROW()&lt;=B$3,SUMIFS(I$103:I$50033,A$103:A$50033,K37,J$103:J$50033,L37),"")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IF(ROW()&lt;=B$3,SUMIF(A$107:A$10033,A38,I$107:I$10033),"")</f>
        <v/>
      </c>
      <c r="J38" s="236" t="str">
        <f>IF(ROW()&lt;=B$3,SUMIFS(I$103:I$50033,A$103:A$50033,K38,J$103:J$50033,L38),"")</f>
        <v/>
      </c>
      <c r="K38" s="110" t="str">
        <f t="shared" si="0"/>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IF(ROW()&lt;=B$3,SUMIF(A$107:A$10033,A39,I$107:I$10033),"")</f>
        <v/>
      </c>
      <c r="J39" s="236" t="str">
        <f>IF(ROW()&lt;=B$3,SUMIFS(I$103:I$50033,A$103:A$50033,K39,J$103:J$50033,L39),"")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IF(ROW()&lt;=B$3,SUMIF(A$107:A$10033,A40,I$107:I$10033),"")</f>
        <v/>
      </c>
      <c r="J40" s="236" t="str">
        <f>IF(ROW()&lt;=B$3,SUMIFS(I$103:I$50033,A$103:A$50033,K40,J$103:J$50033,L40),"")</f>
        <v/>
      </c>
      <c r="K40" s="110" t="str">
        <f t="shared" si="0"/>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IF(ROW()&lt;=B$3,SUMIF(A$107:A$10033,A41,I$107:I$10033),"")</f>
        <v/>
      </c>
      <c r="J41" s="236" t="str">
        <f>IF(ROW()&lt;=B$3,SUMIFS(I$103:I$50033,A$103:A$50033,K41,J$103:J$50033,L41),"")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IF(ROW()&lt;=B$3,SUMIF(A$107:A$10033,A42,I$107:I$10033),"")</f>
        <v/>
      </c>
      <c r="J42" s="236" t="str">
        <f>IF(ROW()&lt;=B$3,SUMIFS(I$103:I$50033,A$103:A$50033,K42,J$103:J$50033,L42),"")</f>
        <v/>
      </c>
      <c r="K42" s="110" t="str">
        <f t="shared" si="0"/>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IF(ROW()&lt;=B$3,SUMIF(A$107:A$10033,A43,I$107:I$10033),"")</f>
        <v/>
      </c>
      <c r="J43" s="236" t="str">
        <f>IF(ROW()&lt;=B$3,SUMIFS(I$103:I$50033,A$103:A$50033,K43,J$103:J$50033,L43),"")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IF(ROW()&lt;=B$3,SUMIF(A$107:A$10033,A44,I$107:I$10033),"")</f>
        <v/>
      </c>
      <c r="J44" s="236" t="str">
        <f>IF(ROW()&lt;=B$3,SUMIFS(I$103:I$50033,A$103:A$50033,K44,J$103:J$50033,L44),"")</f>
        <v/>
      </c>
      <c r="K44" s="110" t="str">
        <f t="shared" si="0"/>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IF(ROW()&lt;=B$3,SUMIF(A$107:A$10033,A45,I$107:I$10033),"")</f>
        <v/>
      </c>
      <c r="J45" s="236" t="str">
        <f>IF(ROW()&lt;=B$3,SUMIFS(I$103:I$50033,A$103:A$50033,K45,J$103:J$50033,L45),"")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IF(ROW()&lt;=B$3,SUMIF(A$107:A$10033,A46,I$107:I$10033),"")</f>
        <v/>
      </c>
      <c r="J46" s="236" t="str">
        <f>IF(ROW()&lt;=B$3,SUMIFS(I$103:I$50033,A$103:A$50033,K46,J$103:J$50033,L46),"")</f>
        <v/>
      </c>
      <c r="K46" s="110" t="str">
        <f t="shared" si="0"/>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IF(ROW()&lt;=B$3,SUMIF(A$107:A$10033,A47,I$107:I$10033),"")</f>
        <v/>
      </c>
      <c r="J47" s="236" t="str">
        <f>IF(ROW()&lt;=B$3,SUMIFS(I$103:I$50033,A$103:A$50033,K47,J$103:J$50033,L47),"")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IF(ROW()&lt;=B$3,SUMIF(A$107:A$10033,A48,I$107:I$10033),"")</f>
        <v/>
      </c>
      <c r="J48" s="236" t="str">
        <f>IF(ROW()&lt;=B$3,SUMIFS(I$103:I$50033,A$103:A$50033,K48,J$103:J$50033,L48),"")</f>
        <v/>
      </c>
      <c r="K48" s="110" t="str">
        <f t="shared" si="0"/>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IF(ROW()&lt;=B$3,SUMIF(A$107:A$10033,A49,I$107:I$10033),"")</f>
        <v/>
      </c>
      <c r="J49" s="236" t="str">
        <f>IF(ROW()&lt;=B$3,SUMIFS(I$103:I$50033,A$103:A$50033,K49,J$103:J$50033,L49),"")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IF(ROW()&lt;=B$3,SUMIF(A$107:A$10033,A50,I$107:I$10033),"")</f>
        <v/>
      </c>
      <c r="J50" s="236" t="str">
        <f>IF(ROW()&lt;=B$3,SUMIFS(I$103:I$50033,A$103:A$50033,K50,J$103:J$50033,L50),"")</f>
        <v/>
      </c>
      <c r="K50" s="110" t="str">
        <f t="shared" si="0"/>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IF(ROW()&lt;=B$3,SUMIF(A$107:A$10033,A51,I$107:I$10033),"")</f>
        <v/>
      </c>
      <c r="J51" s="236" t="str">
        <f>IF(ROW()&lt;=B$3,SUMIFS(I$103:I$50033,A$103:A$50033,K51,J$103:J$50033,L51),"")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IF(ROW()&lt;=B$3,SUMIF(A$107:A$10033,A52,I$107:I$10033),"")</f>
        <v/>
      </c>
      <c r="J52" s="236" t="str">
        <f>IF(ROW()&lt;=B$3,SUMIFS(I$103:I$50033,A$103:A$50033,K52,J$103:J$50033,L52),"")</f>
        <v/>
      </c>
      <c r="K52" s="110" t="str">
        <f t="shared" si="0"/>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IF(ROW()&lt;=B$3,SUMIF(A$107:A$10033,A53,I$107:I$10033),"")</f>
        <v/>
      </c>
      <c r="J53" s="236" t="str">
        <f>IF(ROW()&lt;=B$3,SUMIFS(I$103:I$50033,A$103:A$50033,K53,J$103:J$50033,L53),"")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IF(ROW()&lt;=B$3,SUMIF(A$107:A$10033,A54,I$107:I$10033),"")</f>
        <v/>
      </c>
      <c r="J54" s="236" t="str">
        <f>IF(ROW()&lt;=B$3,SUMIFS(I$103:I$50033,A$103:A$50033,K54,J$103:J$50033,L54),"")</f>
        <v/>
      </c>
      <c r="K54" s="110" t="str">
        <f t="shared" si="0"/>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IF(ROW()&lt;=B$3,SUMIF(A$107:A$10033,A55,I$107:I$10033),"")</f>
        <v/>
      </c>
      <c r="J55" s="236" t="str">
        <f>IF(ROW()&lt;=B$3,SUMIFS(I$103:I$50033,A$103:A$50033,K55,J$103:J$50033,L55),"")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IF(ROW()&lt;=B$3,SUMIF(A$107:A$10033,A56,I$107:I$10033),"")</f>
        <v/>
      </c>
      <c r="J56" s="236" t="str">
        <f>IF(ROW()&lt;=B$3,SUMIFS(I$103:I$50033,A$103:A$50033,K56,J$103:J$50033,L56),"")</f>
        <v/>
      </c>
      <c r="K56" s="110" t="str">
        <f t="shared" si="0"/>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IF(ROW()&lt;=B$3,SUMIF(A$107:A$10033,A57,I$107:I$10033),"")</f>
        <v/>
      </c>
      <c r="J57" s="236" t="str">
        <f>IF(ROW()&lt;=B$3,SUMIFS(I$103:I$50033,A$103:A$50033,K57,J$103:J$50033,L57),"")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IF(ROW()&lt;=B$3,SUMIF(A$107:A$10033,A58,I$107:I$10033),"")</f>
        <v/>
      </c>
      <c r="J58" s="236" t="str">
        <f>IF(ROW()&lt;=B$3,SUMIFS(I$103:I$50033,A$103:A$50033,K58,J$103:J$50033,L58),"")</f>
        <v/>
      </c>
      <c r="K58" s="110" t="str">
        <f t="shared" si="0"/>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IF(ROW()&lt;=B$3,SUMIF(A$107:A$10033,A59,I$107:I$10033),"")</f>
        <v/>
      </c>
      <c r="J59" s="236" t="str">
        <f>IF(ROW()&lt;=B$3,SUMIFS(I$103:I$50033,A$103:A$50033,K59,J$103:J$50033,L59),"")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IF(ROW()&lt;=B$3,SUMIF(A$107:A$10033,A60,I$107:I$10033),"")</f>
        <v/>
      </c>
      <c r="J60" s="236" t="str">
        <f>IF(ROW()&lt;=B$3,SUMIFS(I$103:I$50033,A$103:A$50033,K60,J$103:J$50033,L60),"")</f>
        <v/>
      </c>
      <c r="K60" s="110" t="str">
        <f t="shared" si="0"/>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IF(ROW()&lt;=B$3,SUMIF(A$107:A$10033,A61,I$107:I$10033),"")</f>
        <v/>
      </c>
      <c r="J61" s="236" t="str">
        <f>IF(ROW()&lt;=B$3,SUMIFS(I$103:I$50033,A$103:A$50033,K61,J$103:J$50033,L61),"")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IF(ROW()&lt;=B$3,SUMIF(A$107:A$10033,A62,I$107:I$10033),"")</f>
        <v/>
      </c>
      <c r="J62" s="236" t="str">
        <f>IF(ROW()&lt;=B$3,SUMIFS(I$103:I$50033,A$103:A$50033,K62,J$103:J$50033,L62),"")</f>
        <v/>
      </c>
      <c r="K62" s="110" t="str">
        <f t="shared" si="0"/>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IF(ROW()&lt;=B$3,SUMIF(A$107:A$10033,A63,I$107:I$10033),"")</f>
        <v/>
      </c>
      <c r="J63" s="236" t="str">
        <f>IF(ROW()&lt;=B$3,SUMIFS(I$103:I$50033,A$103:A$50033,K63,J$103:J$50033,L63),"")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IF(ROW()&lt;=B$3,SUMIF(A$107:A$10033,A64,I$107:I$10033),"")</f>
        <v/>
      </c>
      <c r="J64" s="236" t="str">
        <f>IF(ROW()&lt;=B$3,SUMIFS(I$103:I$50033,A$103:A$50033,K64,J$103:J$50033,L64),"")</f>
        <v/>
      </c>
      <c r="K64" s="110" t="str">
        <f t="shared" si="0"/>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IF(ROW()&lt;=B$3,SUMIF(A$107:A$10033,A65,I$107:I$10033),"")</f>
        <v/>
      </c>
      <c r="J65" s="236" t="str">
        <f>IF(ROW()&lt;=B$3,SUMIFS(I$103:I$50033,A$103:A$50033,K65,J$103:J$50033,L65),"")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IF(ROW()&lt;=B$3,SUMIF(A$107:A$10033,A66,I$107:I$10033),"")</f>
        <v/>
      </c>
      <c r="J66" s="236" t="str">
        <f>IF(ROW()&lt;=B$3,SUMIFS(I$103:I$50033,A$103:A$50033,K66,J$103:J$50033,L66),"")</f>
        <v/>
      </c>
      <c r="K66" s="110" t="str">
        <f t="shared" si="0"/>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IF(ROW()&lt;=B$3,SUMIF(A$107:A$10033,A67,I$107:I$10033),"")</f>
        <v/>
      </c>
      <c r="J67" s="236" t="str">
        <f>IF(ROW()&lt;=B$3,SUMIFS(I$103:I$50033,A$103:A$50033,K67,J$103:J$50033,L67),"")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IF(ROW()&lt;=B$3,SUMIF(A$107:A$10033,A68,I$107:I$10033),"")</f>
        <v/>
      </c>
      <c r="J68" s="236" t="str">
        <f>IF(ROW()&lt;=B$3,SUMIFS(I$103:I$50033,A$103:A$50033,K68,J$103:J$50033,L68),"")</f>
        <v/>
      </c>
      <c r="K68" s="110" t="str">
        <f t="shared" si="1"/>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IF(ROW()&lt;=B$3,SUMIF(A$107:A$10033,A69,I$107:I$10033),"")</f>
        <v/>
      </c>
      <c r="J69" s="236" t="str">
        <f>IF(ROW()&lt;=B$3,SUMIFS(I$103:I$50033,A$103:A$50033,K69,J$103:J$50033,L69),"")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IF(ROW()&lt;=B$3,SUMIF(A$107:A$10033,A70,I$107:I$10033),"")</f>
        <v/>
      </c>
      <c r="J70" s="236" t="str">
        <f>IF(ROW()&lt;=B$3,SUMIFS(I$103:I$50033,A$103:A$50033,K70,J$103:J$50033,L70),"")</f>
        <v/>
      </c>
      <c r="K70" s="110" t="str">
        <f t="shared" si="1"/>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IF(ROW()&lt;=B$3,SUMIF(A$107:A$10033,A71,I$107:I$10033),"")</f>
        <v/>
      </c>
      <c r="J71" s="236" t="str">
        <f>IF(ROW()&lt;=B$3,SUMIFS(I$103:I$50033,A$103:A$50033,K71,J$103:J$50033,L71),"")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IF(ROW()&lt;=B$3,SUMIF(A$107:A$10033,A72,I$107:I$10033),"")</f>
        <v/>
      </c>
      <c r="J72" s="236" t="str">
        <f>IF(ROW()&lt;=B$3,SUMIFS(I$103:I$50033,A$103:A$50033,K72,J$103:J$50033,L72),"")</f>
        <v/>
      </c>
      <c r="K72" s="110" t="str">
        <f t="shared" si="1"/>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IF(ROW()&lt;=B$3,SUMIF(A$107:A$10033,A73,I$107:I$10033),"")</f>
        <v/>
      </c>
      <c r="J73" s="236" t="str">
        <f>IF(ROW()&lt;=B$3,SUMIFS(I$103:I$50033,A$103:A$50033,K73,J$103:J$50033,L73),"")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IF(ROW()&lt;=B$3,SUMIF(A$107:A$10033,A74,I$107:I$10033),"")</f>
        <v/>
      </c>
      <c r="J74" s="236" t="str">
        <f>IF(ROW()&lt;=B$3,SUMIFS(I$103:I$50033,A$103:A$50033,K74,J$103:J$50033,L74),"")</f>
        <v/>
      </c>
      <c r="K74" s="110" t="str">
        <f t="shared" si="1"/>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IF(ROW()&lt;=B$3,SUMIF(A$107:A$10033,A75,I$107:I$10033),"")</f>
        <v/>
      </c>
      <c r="J75" s="236" t="str">
        <f>IF(ROW()&lt;=B$3,SUMIFS(I$103:I$50033,A$103:A$50033,K75,J$103:J$50033,L75),"")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IF(ROW()&lt;=B$3,SUMIF(A$107:A$10033,A76,I$107:I$10033),"")</f>
        <v/>
      </c>
      <c r="J76" s="236" t="str">
        <f>IF(ROW()&lt;=B$3,SUMIFS(I$103:I$50033,A$103:A$50033,K76,J$103:J$50033,L76),"")</f>
        <v/>
      </c>
      <c r="K76" s="110" t="str">
        <f t="shared" si="1"/>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IF(ROW()&lt;=B$3,SUMIF(A$107:A$10033,A77,I$107:I$10033),"")</f>
        <v/>
      </c>
      <c r="J77" s="236" t="str">
        <f>IF(ROW()&lt;=B$3,SUMIFS(I$103:I$50033,A$103:A$50033,K77,J$103:J$50033,L77),"")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IF(ROW()&lt;=B$3,SUMIF(A$107:A$10033,A78,I$107:I$10033),"")</f>
        <v/>
      </c>
      <c r="J78" s="236" t="str">
        <f>IF(ROW()&lt;=B$3,SUMIFS(I$103:I$50033,A$103:A$50033,K78,J$103:J$50033,L78),"")</f>
        <v/>
      </c>
      <c r="K78" s="110" t="str">
        <f t="shared" si="1"/>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IF(ROW()&lt;=B$3,SUMIF(A$107:A$10033,A79,I$107:I$10033),"")</f>
        <v/>
      </c>
      <c r="J79" s="236" t="str">
        <f>IF(ROW()&lt;=B$3,SUMIFS(I$103:I$50033,A$103:A$50033,K79,J$103:J$50033,L79),"")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IF(ROW()&lt;=B$3,SUMIF(A$107:A$10033,A80,I$107:I$10033),"")</f>
        <v/>
      </c>
      <c r="J80" s="236" t="str">
        <f>IF(ROW()&lt;=B$3,SUMIFS(I$103:I$50033,A$103:A$50033,K80,J$103:J$50033,L80),"")</f>
        <v/>
      </c>
      <c r="K80" s="110" t="str">
        <f t="shared" si="1"/>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IF(ROW()&lt;=B$3,SUMIF(A$107:A$10033,A81,I$107:I$10033),"")</f>
        <v/>
      </c>
      <c r="J81" s="236" t="str">
        <f>IF(ROW()&lt;=B$3,SUMIFS(I$103:I$50033,A$103:A$50033,K81,J$103:J$50033,L81),"")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IF(ROW()&lt;=B$3,SUMIF(A$107:A$10033,A82,I$107:I$10033),"")</f>
        <v/>
      </c>
      <c r="J82" s="236" t="str">
        <f>IF(ROW()&lt;=B$3,SUMIFS(I$103:I$50033,A$103:A$50033,K82,J$103:J$50033,L82),"")</f>
        <v/>
      </c>
      <c r="K82" s="110" t="str">
        <f t="shared" si="1"/>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IF(ROW()&lt;=B$3,SUMIF(A$107:A$10033,A83,I$107:I$10033),"")</f>
        <v/>
      </c>
      <c r="J83" s="236" t="str">
        <f>IF(ROW()&lt;=B$3,SUMIFS(I$103:I$50033,A$103:A$50033,K83,J$103:J$50033,L83),"")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IF(ROW()&lt;=B$3,SUMIF(A$107:A$10033,A84,I$107:I$10033),"")</f>
        <v/>
      </c>
      <c r="J84" s="236" t="str">
        <f>IF(ROW()&lt;=B$3,SUMIFS(I$103:I$50033,A$103:A$50033,K84,J$103:J$50033,L84),"")</f>
        <v/>
      </c>
      <c r="K84" s="110" t="str">
        <f t="shared" si="1"/>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IF(ROW()&lt;=B$3,SUMIF(A$107:A$10033,A85,I$107:I$10033),"")</f>
        <v/>
      </c>
      <c r="J85" s="236" t="str">
        <f>IF(ROW()&lt;=B$3,SUMIFS(I$103:I$50033,A$103:A$50033,K85,J$103:J$50033,L85),"")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IF(ROW()&lt;=B$3,SUMIF(A$107:A$10033,A86,I$107:I$10033),"")</f>
        <v/>
      </c>
      <c r="J86" s="236" t="str">
        <f>IF(ROW()&lt;=B$3,SUMIFS(I$103:I$50033,A$103:A$50033,K86,J$103:J$50033,L86),"")</f>
        <v/>
      </c>
      <c r="K86" s="110" t="str">
        <f t="shared" si="1"/>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IF(ROW()&lt;=B$3,SUMIF(A$107:A$10033,A87,I$107:I$10033),"")</f>
        <v/>
      </c>
      <c r="J87" s="236" t="str">
        <f>IF(ROW()&lt;=B$3,SUMIFS(I$103:I$50033,A$103:A$50033,K87,J$103:J$50033,L87),"")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IF(ROW()&lt;=B$3,SUMIF(A$107:A$10033,A88,I$107:I$10033),"")</f>
        <v/>
      </c>
      <c r="J88" s="236" t="str">
        <f>IF(ROW()&lt;=B$3,SUMIFS(I$103:I$50033,A$103:A$50033,K88,J$103:J$50033,L88),"")</f>
        <v/>
      </c>
      <c r="K88" s="110" t="str">
        <f t="shared" si="1"/>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IF(ROW()&lt;=B$3,SUMIF(A$107:A$10033,A89,I$107:I$10033),"")</f>
        <v/>
      </c>
      <c r="J89" s="236" t="str">
        <f>IF(ROW()&lt;=B$3,SUMIFS(I$103:I$50033,A$103:A$50033,K89,J$103:J$50033,L89),"")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IF(ROW()&lt;=B$3,SUMIF(A$107:A$10033,A90,I$107:I$10033),"")</f>
        <v/>
      </c>
      <c r="J90" s="236" t="str">
        <f>IF(ROW()&lt;=B$3,SUMIFS(I$103:I$50033,A$103:A$50033,K90,J$103:J$50033,L90),"")</f>
        <v/>
      </c>
      <c r="K90" s="110" t="str">
        <f t="shared" si="1"/>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IF(ROW()&lt;=B$3,SUMIF(A$107:A$10033,A91,I$107:I$10033),"")</f>
        <v/>
      </c>
      <c r="J91" s="236" t="str">
        <f>IF(ROW()&lt;=B$3,SUMIFS(I$103:I$50033,A$103:A$50033,K91,J$103:J$50033,L91),"")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IF(ROW()&lt;=B$3,SUMIF(A$107:A$10033,A92,I$107:I$10033),"")</f>
        <v/>
      </c>
      <c r="J92" s="236" t="str">
        <f>IF(ROW()&lt;=B$3,SUMIFS(I$103:I$50033,A$103:A$50033,K92,J$103:J$50033,L92),"")</f>
        <v/>
      </c>
      <c r="K92" s="110" t="str">
        <f t="shared" si="1"/>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IF(ROW()&lt;=B$3,SUMIF(A$107:A$10033,A93,I$107:I$10033),"")</f>
        <v/>
      </c>
      <c r="J93" s="236" t="str">
        <f>IF(ROW()&lt;=B$3,SUMIFS(I$103:I$50033,A$103:A$50033,K93,J$103:J$50033,L93),"")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IF(ROW()&lt;=B$3,SUMIF(A$107:A$10033,A94,I$107:I$10033),"")</f>
        <v/>
      </c>
      <c r="J94" s="236" t="str">
        <f>IF(ROW()&lt;=B$3,SUMIFS(I$103:I$50033,A$103:A$50033,K94,J$103:J$50033,L94),"")</f>
        <v/>
      </c>
      <c r="K94" s="110" t="str">
        <f t="shared" si="1"/>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329</v>
      </c>
      <c r="B100" s="361"/>
      <c r="C100" s="361"/>
      <c r="D100" s="361"/>
      <c r="E100" s="361"/>
      <c r="F100" s="361"/>
      <c r="G100" s="361"/>
      <c r="H100" s="361"/>
      <c r="I100" s="363" t="s">
        <v>2271</v>
      </c>
      <c r="J100" s="363"/>
      <c r="K100" s="89"/>
    </row>
    <row r="101" spans="1:25" ht="15.6" x14ac:dyDescent="0.3">
      <c r="A101" s="361"/>
      <c r="B101" s="361"/>
      <c r="C101" s="361"/>
      <c r="D101" s="361"/>
      <c r="E101" s="361"/>
      <c r="F101" s="361"/>
      <c r="G101" s="361"/>
      <c r="H101" s="361"/>
      <c r="I101" s="362">
        <v>45887</v>
      </c>
      <c r="J101" s="362"/>
    </row>
    <row r="102" spans="1:25" ht="13.8" x14ac:dyDescent="0.25">
      <c r="A102" s="249" t="s">
        <v>399</v>
      </c>
      <c r="B102" s="250">
        <v>43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2293</v>
      </c>
      <c r="B107" s="14" t="s">
        <v>2294</v>
      </c>
      <c r="C107" s="14" t="s">
        <v>2295</v>
      </c>
      <c r="D107" s="16">
        <v>45953</v>
      </c>
      <c r="E107" s="16"/>
      <c r="F107" s="14" t="s">
        <v>2311</v>
      </c>
      <c r="G107" s="14" t="s">
        <v>2296</v>
      </c>
      <c r="H107" s="14" t="s">
        <v>2297</v>
      </c>
      <c r="I107" s="15">
        <v>352.01</v>
      </c>
      <c r="J107" s="77">
        <v>4</v>
      </c>
      <c r="K107" s="92"/>
    </row>
    <row r="108" spans="1:25" ht="20.399999999999999" x14ac:dyDescent="0.25">
      <c r="A108" s="14" t="s">
        <v>2293</v>
      </c>
      <c r="B108" s="14" t="s">
        <v>2298</v>
      </c>
      <c r="C108" s="14" t="s">
        <v>2299</v>
      </c>
      <c r="D108" s="16">
        <v>45953</v>
      </c>
      <c r="E108" s="16"/>
      <c r="F108" s="14" t="s">
        <v>2300</v>
      </c>
      <c r="G108" s="14" t="s">
        <v>2301</v>
      </c>
      <c r="H108" s="14" t="s">
        <v>2302</v>
      </c>
      <c r="I108" s="15">
        <v>1353</v>
      </c>
      <c r="J108" s="77">
        <v>2</v>
      </c>
      <c r="K108" s="92"/>
    </row>
    <row r="109" spans="1:25" ht="20.399999999999999" x14ac:dyDescent="0.25">
      <c r="A109" s="14" t="s">
        <v>2293</v>
      </c>
      <c r="B109" s="14" t="s">
        <v>2303</v>
      </c>
      <c r="C109" s="14"/>
      <c r="D109" s="16">
        <v>45961</v>
      </c>
      <c r="E109" s="16"/>
      <c r="F109" s="14" t="s">
        <v>2304</v>
      </c>
      <c r="G109" s="14" t="s">
        <v>2305</v>
      </c>
      <c r="H109" s="14" t="s">
        <v>2306</v>
      </c>
      <c r="I109" s="15">
        <v>3.5</v>
      </c>
      <c r="J109" s="77">
        <v>4</v>
      </c>
      <c r="K109" s="92"/>
    </row>
    <row r="110" spans="1:25" ht="13.2" x14ac:dyDescent="0.25">
      <c r="A110" s="14" t="s">
        <v>2293</v>
      </c>
      <c r="B110" s="14" t="s">
        <v>2307</v>
      </c>
      <c r="C110" s="14"/>
      <c r="D110" s="16">
        <v>45961</v>
      </c>
      <c r="E110" s="16"/>
      <c r="F110" s="14" t="s">
        <v>2308</v>
      </c>
      <c r="G110" s="14" t="s">
        <v>2305</v>
      </c>
      <c r="H110" s="14" t="s">
        <v>2306</v>
      </c>
      <c r="I110" s="15">
        <v>13</v>
      </c>
      <c r="J110" s="77">
        <v>4</v>
      </c>
      <c r="K110" s="92"/>
    </row>
    <row r="111" spans="1:25" ht="13.2" x14ac:dyDescent="0.25">
      <c r="A111" s="14" t="s">
        <v>2293</v>
      </c>
      <c r="B111" s="14" t="s">
        <v>2309</v>
      </c>
      <c r="C111" s="14"/>
      <c r="D111" s="16">
        <v>45964</v>
      </c>
      <c r="E111" s="16"/>
      <c r="F111" s="14" t="s">
        <v>2310</v>
      </c>
      <c r="G111" s="14" t="s">
        <v>2305</v>
      </c>
      <c r="H111" s="14" t="s">
        <v>2306</v>
      </c>
      <c r="I111" s="15">
        <v>2.5499999999999998</v>
      </c>
      <c r="J111" s="77">
        <v>4</v>
      </c>
      <c r="K111" s="92"/>
    </row>
    <row r="112" spans="1:25" ht="22.2" customHeight="1" x14ac:dyDescent="0.25">
      <c r="A112" s="14" t="s">
        <v>2293</v>
      </c>
      <c r="B112" s="14" t="s">
        <v>2312</v>
      </c>
      <c r="C112" s="14" t="s">
        <v>2313</v>
      </c>
      <c r="D112" s="16">
        <v>45968</v>
      </c>
      <c r="E112" s="16"/>
      <c r="F112" s="14" t="s">
        <v>2314</v>
      </c>
      <c r="G112" s="14" t="s">
        <v>2315</v>
      </c>
      <c r="H112" s="14" t="s">
        <v>2316</v>
      </c>
      <c r="I112" s="15">
        <v>43.15</v>
      </c>
      <c r="J112" s="77">
        <v>4</v>
      </c>
      <c r="K112" s="92"/>
    </row>
    <row r="113" spans="1:11" ht="30.6" x14ac:dyDescent="0.25">
      <c r="A113" s="14" t="s">
        <v>2293</v>
      </c>
      <c r="B113" s="14" t="s">
        <v>2317</v>
      </c>
      <c r="C113" s="14" t="s">
        <v>2318</v>
      </c>
      <c r="D113" s="16">
        <v>45968</v>
      </c>
      <c r="E113" s="16"/>
      <c r="F113" s="14" t="s">
        <v>2319</v>
      </c>
      <c r="G113" s="14" t="s">
        <v>2315</v>
      </c>
      <c r="H113" s="14" t="s">
        <v>2316</v>
      </c>
      <c r="I113" s="15">
        <v>147.32</v>
      </c>
      <c r="J113" s="77">
        <v>4</v>
      </c>
      <c r="K113" s="92"/>
    </row>
    <row r="114" spans="1:11" ht="33" customHeight="1" x14ac:dyDescent="0.25">
      <c r="A114" s="14" t="s">
        <v>2293</v>
      </c>
      <c r="B114" s="14" t="s">
        <v>2320</v>
      </c>
      <c r="C114" s="14" t="s">
        <v>2321</v>
      </c>
      <c r="D114" s="16">
        <v>45968</v>
      </c>
      <c r="E114" s="16"/>
      <c r="F114" s="14" t="s">
        <v>2322</v>
      </c>
      <c r="G114" s="14" t="s">
        <v>2323</v>
      </c>
      <c r="H114" s="14" t="s">
        <v>2324</v>
      </c>
      <c r="I114" s="15">
        <v>159.9</v>
      </c>
      <c r="J114" s="77">
        <v>4</v>
      </c>
      <c r="K114" s="92"/>
    </row>
    <row r="115" spans="1:11" ht="30.6" x14ac:dyDescent="0.25">
      <c r="A115" s="14" t="s">
        <v>2293</v>
      </c>
      <c r="B115" s="14" t="s">
        <v>2325</v>
      </c>
      <c r="C115" s="14" t="s">
        <v>2326</v>
      </c>
      <c r="D115" s="16">
        <v>45968</v>
      </c>
      <c r="E115" s="16"/>
      <c r="F115" s="14" t="s">
        <v>2327</v>
      </c>
      <c r="G115" s="14" t="s">
        <v>2315</v>
      </c>
      <c r="H115" s="14" t="s">
        <v>2316</v>
      </c>
      <c r="I115" s="15">
        <v>371.57</v>
      </c>
      <c r="J115" s="77">
        <v>4</v>
      </c>
      <c r="K115" s="92"/>
    </row>
    <row r="116" spans="1:11" ht="33" customHeight="1" x14ac:dyDescent="0.25">
      <c r="A116" s="14" t="s">
        <v>2293</v>
      </c>
      <c r="B116" s="14" t="s">
        <v>2328</v>
      </c>
      <c r="C116" s="14" t="s">
        <v>2329</v>
      </c>
      <c r="D116" s="16">
        <v>45968</v>
      </c>
      <c r="E116" s="16"/>
      <c r="F116" s="14" t="s">
        <v>2330</v>
      </c>
      <c r="G116" s="14" t="s">
        <v>2331</v>
      </c>
      <c r="H116" s="14" t="s">
        <v>2332</v>
      </c>
      <c r="I116" s="15">
        <v>950.79</v>
      </c>
      <c r="J116" s="77">
        <v>5</v>
      </c>
      <c r="K116" s="92"/>
    </row>
    <row r="117" spans="1:11" ht="40.799999999999997" x14ac:dyDescent="0.25">
      <c r="A117" s="14" t="s">
        <v>2293</v>
      </c>
      <c r="B117" s="14" t="s">
        <v>2333</v>
      </c>
      <c r="C117" s="14" t="s">
        <v>2334</v>
      </c>
      <c r="D117" s="16">
        <v>45968</v>
      </c>
      <c r="E117" s="16"/>
      <c r="F117" s="14" t="s">
        <v>2335</v>
      </c>
      <c r="G117" s="14" t="s">
        <v>2336</v>
      </c>
      <c r="H117" s="14" t="s">
        <v>2337</v>
      </c>
      <c r="I117" s="15">
        <v>1171.5999999999999</v>
      </c>
      <c r="J117" s="77">
        <v>5</v>
      </c>
      <c r="K117" s="92"/>
    </row>
    <row r="118" spans="1:11" ht="91.8" x14ac:dyDescent="0.25">
      <c r="A118" s="14" t="s">
        <v>2293</v>
      </c>
      <c r="B118" s="14" t="s">
        <v>2338</v>
      </c>
      <c r="C118" s="14" t="s">
        <v>2339</v>
      </c>
      <c r="D118" s="16">
        <v>45978</v>
      </c>
      <c r="E118" s="16"/>
      <c r="F118" s="14" t="s">
        <v>2397</v>
      </c>
      <c r="G118" s="14"/>
      <c r="H118" s="14" t="s">
        <v>530</v>
      </c>
      <c r="I118" s="15">
        <v>43.22</v>
      </c>
      <c r="J118" s="77">
        <v>3</v>
      </c>
      <c r="K118" s="92"/>
    </row>
    <row r="119" spans="1:11" ht="93" customHeight="1" x14ac:dyDescent="0.25">
      <c r="A119" s="14" t="s">
        <v>2293</v>
      </c>
      <c r="B119" s="14" t="s">
        <v>2340</v>
      </c>
      <c r="C119" s="14" t="s">
        <v>2341</v>
      </c>
      <c r="D119" s="16">
        <v>45978</v>
      </c>
      <c r="E119" s="16"/>
      <c r="F119" s="14" t="s">
        <v>2343</v>
      </c>
      <c r="G119" s="14"/>
      <c r="H119" s="14" t="s">
        <v>2342</v>
      </c>
      <c r="I119" s="15">
        <v>101.09</v>
      </c>
      <c r="J119" s="77">
        <v>5</v>
      </c>
      <c r="K119" s="92"/>
    </row>
    <row r="120" spans="1:11" ht="102" x14ac:dyDescent="0.25">
      <c r="A120" s="14" t="s">
        <v>2293</v>
      </c>
      <c r="B120" s="14" t="s">
        <v>2344</v>
      </c>
      <c r="C120" s="14" t="s">
        <v>2345</v>
      </c>
      <c r="D120" s="16">
        <v>45978</v>
      </c>
      <c r="E120" s="16"/>
      <c r="F120" s="14" t="s">
        <v>2347</v>
      </c>
      <c r="G120" s="14"/>
      <c r="H120" s="14" t="s">
        <v>2346</v>
      </c>
      <c r="I120" s="15">
        <v>152.18</v>
      </c>
      <c r="J120" s="77">
        <v>5</v>
      </c>
      <c r="K120" s="92"/>
    </row>
    <row r="121" spans="1:11" ht="91.8" x14ac:dyDescent="0.25">
      <c r="A121" s="14" t="s">
        <v>2293</v>
      </c>
      <c r="B121" s="14" t="s">
        <v>2348</v>
      </c>
      <c r="C121" s="14" t="s">
        <v>2349</v>
      </c>
      <c r="D121" s="16">
        <v>45978</v>
      </c>
      <c r="E121" s="16"/>
      <c r="F121" s="14" t="s">
        <v>2351</v>
      </c>
      <c r="G121" s="14"/>
      <c r="H121" s="14" t="s">
        <v>2350</v>
      </c>
      <c r="I121" s="15">
        <v>191.18</v>
      </c>
      <c r="J121" s="77">
        <v>5</v>
      </c>
      <c r="K121" s="92"/>
    </row>
    <row r="122" spans="1:11" ht="22.2" customHeight="1" x14ac:dyDescent="0.25">
      <c r="A122" s="14" t="s">
        <v>2293</v>
      </c>
      <c r="B122" s="14" t="s">
        <v>2352</v>
      </c>
      <c r="C122" s="14" t="s">
        <v>2353</v>
      </c>
      <c r="D122" s="16">
        <v>45978</v>
      </c>
      <c r="E122" s="16"/>
      <c r="F122" s="14" t="s">
        <v>2356</v>
      </c>
      <c r="G122" s="14" t="s">
        <v>2354</v>
      </c>
      <c r="H122" s="14" t="s">
        <v>2355</v>
      </c>
      <c r="I122" s="15">
        <v>1800</v>
      </c>
      <c r="J122" s="77">
        <v>2</v>
      </c>
      <c r="K122" s="92"/>
    </row>
    <row r="123" spans="1:11" ht="22.8" customHeight="1" x14ac:dyDescent="0.25">
      <c r="A123" s="14" t="s">
        <v>2293</v>
      </c>
      <c r="B123" s="14" t="s">
        <v>2357</v>
      </c>
      <c r="C123" s="14" t="s">
        <v>2358</v>
      </c>
      <c r="D123" s="16">
        <v>45978</v>
      </c>
      <c r="E123" s="16"/>
      <c r="F123" s="14" t="s">
        <v>2359</v>
      </c>
      <c r="G123" s="14" t="s">
        <v>2360</v>
      </c>
      <c r="H123" s="14" t="s">
        <v>2361</v>
      </c>
      <c r="I123" s="15">
        <v>2800</v>
      </c>
      <c r="J123" s="77">
        <v>2</v>
      </c>
      <c r="K123" s="92"/>
    </row>
    <row r="124" spans="1:11" ht="20.399999999999999" x14ac:dyDescent="0.25">
      <c r="A124" s="14" t="s">
        <v>2293</v>
      </c>
      <c r="B124" s="14" t="s">
        <v>2363</v>
      </c>
      <c r="C124" s="14"/>
      <c r="D124" s="16">
        <v>45987</v>
      </c>
      <c r="E124" s="16"/>
      <c r="F124" s="14" t="s">
        <v>2362</v>
      </c>
      <c r="G124" s="14" t="s">
        <v>2305</v>
      </c>
      <c r="H124" s="14" t="s">
        <v>2306</v>
      </c>
      <c r="I124" s="15">
        <v>10</v>
      </c>
      <c r="J124" s="77">
        <v>4</v>
      </c>
      <c r="K124" s="92"/>
    </row>
    <row r="125" spans="1:11" ht="21.6" customHeight="1" x14ac:dyDescent="0.25">
      <c r="A125" s="14" t="s">
        <v>2293</v>
      </c>
      <c r="B125" s="14" t="s">
        <v>2389</v>
      </c>
      <c r="C125" s="14" t="s">
        <v>2390</v>
      </c>
      <c r="D125" s="16">
        <v>45987</v>
      </c>
      <c r="E125" s="16"/>
      <c r="F125" s="14" t="s">
        <v>2391</v>
      </c>
      <c r="G125" s="14" t="s">
        <v>2392</v>
      </c>
      <c r="H125" s="14" t="s">
        <v>2393</v>
      </c>
      <c r="I125" s="15">
        <v>117.93</v>
      </c>
      <c r="J125" s="77">
        <v>4</v>
      </c>
      <c r="K125" s="92"/>
    </row>
    <row r="126" spans="1:11" ht="20.399999999999999" x14ac:dyDescent="0.25">
      <c r="A126" s="14" t="s">
        <v>2293</v>
      </c>
      <c r="B126" s="14" t="s">
        <v>2394</v>
      </c>
      <c r="C126" s="14" t="s">
        <v>2395</v>
      </c>
      <c r="D126" s="16">
        <v>45987</v>
      </c>
      <c r="E126" s="16"/>
      <c r="F126" s="14" t="s">
        <v>2396</v>
      </c>
      <c r="G126" s="14" t="s">
        <v>2392</v>
      </c>
      <c r="H126" s="14" t="s">
        <v>2393</v>
      </c>
      <c r="I126" s="15">
        <v>0</v>
      </c>
      <c r="J126" s="77">
        <v>4</v>
      </c>
      <c r="K126" s="92"/>
    </row>
    <row r="127" spans="1:11" ht="33" customHeight="1" x14ac:dyDescent="0.25">
      <c r="A127" s="14" t="s">
        <v>2293</v>
      </c>
      <c r="B127" s="14" t="s">
        <v>2364</v>
      </c>
      <c r="C127" s="14" t="s">
        <v>2365</v>
      </c>
      <c r="D127" s="16">
        <v>45987</v>
      </c>
      <c r="E127" s="16"/>
      <c r="F127" s="14" t="s">
        <v>2366</v>
      </c>
      <c r="G127" s="14" t="s">
        <v>2367</v>
      </c>
      <c r="H127" s="14" t="s">
        <v>2368</v>
      </c>
      <c r="I127" s="15">
        <v>1016.22</v>
      </c>
      <c r="J127" s="77">
        <v>3</v>
      </c>
      <c r="K127" s="92"/>
    </row>
    <row r="128" spans="1:11" ht="91.8" x14ac:dyDescent="0.25">
      <c r="A128" s="14" t="s">
        <v>2293</v>
      </c>
      <c r="B128" s="14" t="s">
        <v>2369</v>
      </c>
      <c r="C128" s="14" t="s">
        <v>2370</v>
      </c>
      <c r="D128" s="16">
        <v>45989</v>
      </c>
      <c r="E128" s="16"/>
      <c r="F128" s="14" t="s">
        <v>2371</v>
      </c>
      <c r="G128" s="14"/>
      <c r="H128" s="14" t="s">
        <v>530</v>
      </c>
      <c r="I128" s="15">
        <v>43.22</v>
      </c>
      <c r="J128" s="77">
        <v>3</v>
      </c>
      <c r="K128" s="92"/>
    </row>
    <row r="129" spans="1:11" ht="33" customHeight="1" x14ac:dyDescent="0.25">
      <c r="A129" s="14" t="s">
        <v>2293</v>
      </c>
      <c r="B129" s="14" t="s">
        <v>2372</v>
      </c>
      <c r="C129" s="14" t="s">
        <v>2373</v>
      </c>
      <c r="D129" s="16">
        <v>45989</v>
      </c>
      <c r="E129" s="16"/>
      <c r="F129" s="14" t="s">
        <v>2374</v>
      </c>
      <c r="G129" s="14" t="s">
        <v>2301</v>
      </c>
      <c r="H129" s="14" t="s">
        <v>2302</v>
      </c>
      <c r="I129" s="15">
        <v>663.59</v>
      </c>
      <c r="J129" s="77">
        <v>2</v>
      </c>
      <c r="K129" s="92"/>
    </row>
    <row r="130" spans="1:11" ht="22.2" customHeight="1" x14ac:dyDescent="0.25">
      <c r="A130" s="14" t="s">
        <v>2293</v>
      </c>
      <c r="B130" s="14" t="s">
        <v>2375</v>
      </c>
      <c r="C130" s="14" t="s">
        <v>2376</v>
      </c>
      <c r="D130" s="16">
        <v>45989</v>
      </c>
      <c r="E130" s="16"/>
      <c r="F130" s="14" t="s">
        <v>2377</v>
      </c>
      <c r="G130" s="14" t="s">
        <v>2378</v>
      </c>
      <c r="H130" s="14" t="s">
        <v>2379</v>
      </c>
      <c r="I130" s="15">
        <v>708</v>
      </c>
      <c r="J130" s="77">
        <v>5</v>
      </c>
      <c r="K130" s="92"/>
    </row>
    <row r="131" spans="1:11" ht="31.2" customHeight="1" x14ac:dyDescent="0.25">
      <c r="A131" s="14" t="s">
        <v>2293</v>
      </c>
      <c r="B131" s="14" t="s">
        <v>2380</v>
      </c>
      <c r="C131" s="14" t="s">
        <v>2381</v>
      </c>
      <c r="D131" s="16">
        <v>45989</v>
      </c>
      <c r="E131" s="16"/>
      <c r="F131" s="14" t="s">
        <v>2382</v>
      </c>
      <c r="G131" s="14" t="s">
        <v>2296</v>
      </c>
      <c r="H131" s="14" t="s">
        <v>2297</v>
      </c>
      <c r="I131" s="15">
        <v>850</v>
      </c>
      <c r="J131" s="77">
        <v>4</v>
      </c>
      <c r="K131" s="92"/>
    </row>
    <row r="132" spans="1:11" ht="32.4" customHeight="1" x14ac:dyDescent="0.25">
      <c r="A132" s="14" t="s">
        <v>2293</v>
      </c>
      <c r="B132" s="14" t="s">
        <v>2383</v>
      </c>
      <c r="C132" s="14" t="s">
        <v>2384</v>
      </c>
      <c r="D132" s="16">
        <v>45989</v>
      </c>
      <c r="E132" s="16"/>
      <c r="F132" s="14" t="s">
        <v>2385</v>
      </c>
      <c r="G132" s="14" t="s">
        <v>2386</v>
      </c>
      <c r="H132" s="14" t="s">
        <v>2387</v>
      </c>
      <c r="I132" s="15">
        <v>1500</v>
      </c>
      <c r="J132" s="77">
        <v>2</v>
      </c>
      <c r="K132" s="92"/>
    </row>
    <row r="133" spans="1:11" ht="13.2" x14ac:dyDescent="0.25">
      <c r="A133" s="14" t="s">
        <v>2293</v>
      </c>
      <c r="B133" s="14" t="s">
        <v>2388</v>
      </c>
      <c r="C133" s="14"/>
      <c r="D133" s="16">
        <v>45989</v>
      </c>
      <c r="E133" s="16"/>
      <c r="F133" s="14" t="s">
        <v>2308</v>
      </c>
      <c r="G133" s="14" t="s">
        <v>2305</v>
      </c>
      <c r="H133" s="14" t="s">
        <v>2306</v>
      </c>
      <c r="I133" s="15">
        <v>13</v>
      </c>
      <c r="J133" s="77">
        <v>4</v>
      </c>
      <c r="K133" s="92"/>
    </row>
    <row r="134" spans="1:11" ht="30.6" x14ac:dyDescent="0.25">
      <c r="A134" s="14" t="s">
        <v>2293</v>
      </c>
      <c r="B134" s="14" t="s">
        <v>2398</v>
      </c>
      <c r="C134" s="14" t="s">
        <v>2399</v>
      </c>
      <c r="D134" s="16">
        <v>45992</v>
      </c>
      <c r="E134" s="16"/>
      <c r="F134" s="14" t="s">
        <v>2400</v>
      </c>
      <c r="G134" s="14" t="s">
        <v>2323</v>
      </c>
      <c r="H134" s="14" t="s">
        <v>2324</v>
      </c>
      <c r="I134" s="15">
        <v>159.9</v>
      </c>
      <c r="J134" s="77">
        <v>4</v>
      </c>
      <c r="K134" s="92"/>
    </row>
    <row r="135" spans="1:11" ht="13.2" x14ac:dyDescent="0.25">
      <c r="A135" s="14" t="s">
        <v>2293</v>
      </c>
      <c r="B135" s="14" t="s">
        <v>2401</v>
      </c>
      <c r="C135" s="14"/>
      <c r="D135" s="16">
        <v>45993</v>
      </c>
      <c r="E135" s="16"/>
      <c r="F135" s="14" t="s">
        <v>2310</v>
      </c>
      <c r="G135" s="14" t="s">
        <v>2305</v>
      </c>
      <c r="H135" s="14" t="s">
        <v>2306</v>
      </c>
      <c r="I135" s="15">
        <v>3</v>
      </c>
      <c r="J135" s="77">
        <v>4</v>
      </c>
      <c r="K135" s="92"/>
    </row>
    <row r="136" spans="1:11" ht="34.200000000000003" customHeight="1" x14ac:dyDescent="0.25">
      <c r="A136" s="14" t="s">
        <v>2293</v>
      </c>
      <c r="B136" s="14" t="s">
        <v>2402</v>
      </c>
      <c r="C136" s="14" t="s">
        <v>2403</v>
      </c>
      <c r="D136" s="16">
        <v>46000</v>
      </c>
      <c r="E136" s="16"/>
      <c r="F136" s="14" t="s">
        <v>2404</v>
      </c>
      <c r="G136" s="14" t="s">
        <v>2315</v>
      </c>
      <c r="H136" s="14" t="s">
        <v>2316</v>
      </c>
      <c r="I136" s="15">
        <v>147.32</v>
      </c>
      <c r="J136" s="77">
        <v>4</v>
      </c>
      <c r="K136" s="92"/>
    </row>
    <row r="137" spans="1:11" ht="30" customHeight="1" x14ac:dyDescent="0.25">
      <c r="A137" s="14" t="s">
        <v>2293</v>
      </c>
      <c r="B137" s="14" t="s">
        <v>2405</v>
      </c>
      <c r="C137" s="14" t="s">
        <v>2406</v>
      </c>
      <c r="D137" s="16">
        <v>46000</v>
      </c>
      <c r="E137" s="16"/>
      <c r="F137" s="14" t="s">
        <v>2407</v>
      </c>
      <c r="G137" s="14" t="s">
        <v>2408</v>
      </c>
      <c r="H137" s="14" t="s">
        <v>2409</v>
      </c>
      <c r="I137" s="15">
        <v>300</v>
      </c>
      <c r="J137" s="77">
        <v>4</v>
      </c>
      <c r="K137" s="92"/>
    </row>
    <row r="138" spans="1:11" ht="30.6" x14ac:dyDescent="0.25">
      <c r="A138" s="14" t="s">
        <v>2293</v>
      </c>
      <c r="B138" s="14" t="s">
        <v>2410</v>
      </c>
      <c r="C138" s="14" t="s">
        <v>2411</v>
      </c>
      <c r="D138" s="16">
        <v>46000</v>
      </c>
      <c r="E138" s="16"/>
      <c r="F138" s="14" t="s">
        <v>2412</v>
      </c>
      <c r="G138" s="14" t="s">
        <v>2315</v>
      </c>
      <c r="H138" s="14" t="s">
        <v>2316</v>
      </c>
      <c r="I138" s="15">
        <v>371.57</v>
      </c>
      <c r="J138" s="77">
        <v>4</v>
      </c>
      <c r="K138" s="92"/>
    </row>
    <row r="139" spans="1:11" ht="23.4" customHeight="1" x14ac:dyDescent="0.25">
      <c r="A139" s="14" t="s">
        <v>2293</v>
      </c>
      <c r="B139" s="14" t="s">
        <v>2413</v>
      </c>
      <c r="C139" s="14" t="s">
        <v>2414</v>
      </c>
      <c r="D139" s="16">
        <v>46001</v>
      </c>
      <c r="E139" s="16"/>
      <c r="F139" s="14" t="s">
        <v>2415</v>
      </c>
      <c r="G139" s="14" t="s">
        <v>2416</v>
      </c>
      <c r="H139" s="14" t="s">
        <v>2417</v>
      </c>
      <c r="I139" s="15">
        <v>1500</v>
      </c>
      <c r="J139" s="77">
        <v>3</v>
      </c>
      <c r="K139" s="92"/>
    </row>
    <row r="140" spans="1:11" ht="54" customHeight="1" x14ac:dyDescent="0.25">
      <c r="A140" s="14" t="s">
        <v>2293</v>
      </c>
      <c r="B140" s="14" t="s">
        <v>2418</v>
      </c>
      <c r="C140" s="14" t="s">
        <v>2419</v>
      </c>
      <c r="D140" s="16"/>
      <c r="E140" s="16">
        <v>46001</v>
      </c>
      <c r="F140" s="14" t="s">
        <v>2420</v>
      </c>
      <c r="G140" s="379">
        <v>54781744</v>
      </c>
      <c r="H140" s="379" t="s">
        <v>2421</v>
      </c>
      <c r="I140" s="15">
        <v>1961.34</v>
      </c>
      <c r="J140" s="77">
        <v>1</v>
      </c>
      <c r="K140" s="92"/>
    </row>
    <row r="141" spans="1:11" ht="54" customHeight="1" x14ac:dyDescent="0.25">
      <c r="A141" s="14" t="s">
        <v>2293</v>
      </c>
      <c r="B141" s="14" t="s">
        <v>2418</v>
      </c>
      <c r="C141" s="14" t="s">
        <v>2422</v>
      </c>
      <c r="D141" s="16"/>
      <c r="E141" s="16">
        <v>46001</v>
      </c>
      <c r="F141" s="14" t="s">
        <v>2426</v>
      </c>
      <c r="G141" s="379">
        <v>55215149</v>
      </c>
      <c r="H141" s="379" t="s">
        <v>2427</v>
      </c>
      <c r="I141" s="15">
        <v>150</v>
      </c>
      <c r="J141" s="77">
        <v>1</v>
      </c>
      <c r="K141" s="92"/>
    </row>
    <row r="142" spans="1:11" ht="40.799999999999997" x14ac:dyDescent="0.25">
      <c r="A142" s="14" t="s">
        <v>2293</v>
      </c>
      <c r="B142" s="14" t="s">
        <v>2418</v>
      </c>
      <c r="C142" s="378" t="s">
        <v>2423</v>
      </c>
      <c r="D142" s="16"/>
      <c r="E142" s="16">
        <v>46001</v>
      </c>
      <c r="F142" s="14" t="s">
        <v>2430</v>
      </c>
      <c r="G142" s="379">
        <v>35774282</v>
      </c>
      <c r="H142" s="379" t="s">
        <v>2428</v>
      </c>
      <c r="I142" s="15">
        <v>48.08</v>
      </c>
      <c r="J142" s="77">
        <v>1</v>
      </c>
      <c r="K142" s="92"/>
    </row>
    <row r="143" spans="1:11" ht="40.799999999999997" x14ac:dyDescent="0.25">
      <c r="A143" s="14" t="s">
        <v>2293</v>
      </c>
      <c r="B143" s="14" t="s">
        <v>2418</v>
      </c>
      <c r="C143" s="378" t="s">
        <v>2424</v>
      </c>
      <c r="D143" s="16"/>
      <c r="E143" s="16">
        <v>46001</v>
      </c>
      <c r="F143" s="14" t="s">
        <v>2430</v>
      </c>
      <c r="G143" s="379">
        <v>35774282</v>
      </c>
      <c r="H143" s="379" t="s">
        <v>2428</v>
      </c>
      <c r="I143" s="15">
        <v>171.6</v>
      </c>
      <c r="J143" s="77">
        <v>1</v>
      </c>
      <c r="K143" s="92"/>
    </row>
    <row r="144" spans="1:11" ht="40.799999999999997" x14ac:dyDescent="0.25">
      <c r="A144" s="14" t="s">
        <v>2293</v>
      </c>
      <c r="B144" s="14" t="s">
        <v>2418</v>
      </c>
      <c r="C144" s="378" t="s">
        <v>2425</v>
      </c>
      <c r="D144" s="16"/>
      <c r="E144" s="16">
        <v>46001</v>
      </c>
      <c r="F144" s="14" t="s">
        <v>2431</v>
      </c>
      <c r="G144" s="379">
        <v>31780865</v>
      </c>
      <c r="H144" s="379" t="s">
        <v>2429</v>
      </c>
      <c r="I144" s="15">
        <v>117.98</v>
      </c>
      <c r="J144" s="77">
        <v>1</v>
      </c>
      <c r="K144" s="92"/>
    </row>
    <row r="145" spans="1:11" ht="40.200000000000003" customHeight="1" x14ac:dyDescent="0.25">
      <c r="A145" s="14" t="s">
        <v>2293</v>
      </c>
      <c r="B145" s="14" t="s">
        <v>2432</v>
      </c>
      <c r="C145" s="14" t="s">
        <v>2433</v>
      </c>
      <c r="D145" s="16"/>
      <c r="E145" s="16">
        <v>46001</v>
      </c>
      <c r="F145" s="14" t="s">
        <v>2452</v>
      </c>
      <c r="G145" s="14" t="s">
        <v>2440</v>
      </c>
      <c r="H145" s="379" t="s">
        <v>2446</v>
      </c>
      <c r="I145" s="15">
        <v>1389.29</v>
      </c>
      <c r="J145" s="77">
        <v>1</v>
      </c>
      <c r="K145" s="92"/>
    </row>
    <row r="146" spans="1:11" ht="40.799999999999997" x14ac:dyDescent="0.25">
      <c r="A146" s="14" t="s">
        <v>2293</v>
      </c>
      <c r="B146" s="14" t="s">
        <v>2432</v>
      </c>
      <c r="C146" s="14" t="s">
        <v>2434</v>
      </c>
      <c r="D146" s="16"/>
      <c r="E146" s="16">
        <v>46001</v>
      </c>
      <c r="F146" s="14" t="s">
        <v>2452</v>
      </c>
      <c r="G146" s="14" t="s">
        <v>2440</v>
      </c>
      <c r="H146" s="379" t="s">
        <v>2446</v>
      </c>
      <c r="I146" s="15">
        <v>963.81</v>
      </c>
      <c r="J146" s="77">
        <v>1</v>
      </c>
      <c r="K146" s="92"/>
    </row>
    <row r="147" spans="1:11" ht="40.799999999999997" x14ac:dyDescent="0.25">
      <c r="A147" s="14" t="s">
        <v>2293</v>
      </c>
      <c r="B147" s="14" t="s">
        <v>2432</v>
      </c>
      <c r="C147" s="14" t="s">
        <v>2435</v>
      </c>
      <c r="D147" s="16"/>
      <c r="E147" s="16">
        <v>46001</v>
      </c>
      <c r="F147" s="14" t="s">
        <v>2453</v>
      </c>
      <c r="G147" s="14" t="s">
        <v>2441</v>
      </c>
      <c r="H147" s="379" t="s">
        <v>2447</v>
      </c>
      <c r="I147" s="15">
        <v>370</v>
      </c>
      <c r="J147" s="77">
        <v>1</v>
      </c>
      <c r="K147" s="92"/>
    </row>
    <row r="148" spans="1:11" ht="40.799999999999997" x14ac:dyDescent="0.25">
      <c r="A148" s="14" t="s">
        <v>2293</v>
      </c>
      <c r="B148" s="14" t="s">
        <v>2432</v>
      </c>
      <c r="C148" s="14" t="s">
        <v>2436</v>
      </c>
      <c r="D148" s="16"/>
      <c r="E148" s="16">
        <v>46001</v>
      </c>
      <c r="F148" s="14" t="s">
        <v>2454</v>
      </c>
      <c r="G148" s="14" t="s">
        <v>2442</v>
      </c>
      <c r="H148" s="379" t="s">
        <v>2448</v>
      </c>
      <c r="I148" s="15">
        <v>334.5</v>
      </c>
      <c r="J148" s="77">
        <v>1</v>
      </c>
      <c r="K148" s="92"/>
    </row>
    <row r="149" spans="1:11" ht="40.799999999999997" x14ac:dyDescent="0.25">
      <c r="A149" s="14" t="s">
        <v>2293</v>
      </c>
      <c r="B149" s="14" t="s">
        <v>2432</v>
      </c>
      <c r="C149" s="14" t="s">
        <v>2437</v>
      </c>
      <c r="D149" s="16"/>
      <c r="E149" s="16">
        <v>46001</v>
      </c>
      <c r="F149" s="14" t="s">
        <v>2455</v>
      </c>
      <c r="G149" s="14" t="s">
        <v>2443</v>
      </c>
      <c r="H149" s="379" t="s">
        <v>2446</v>
      </c>
      <c r="I149" s="15">
        <v>264.08</v>
      </c>
      <c r="J149" s="77">
        <v>1</v>
      </c>
      <c r="K149" s="92"/>
    </row>
    <row r="150" spans="1:11" ht="40.799999999999997" x14ac:dyDescent="0.25">
      <c r="A150" s="14" t="s">
        <v>2293</v>
      </c>
      <c r="B150" s="14" t="s">
        <v>2432</v>
      </c>
      <c r="C150" s="14" t="s">
        <v>2438</v>
      </c>
      <c r="D150" s="16"/>
      <c r="E150" s="16">
        <v>46001</v>
      </c>
      <c r="F150" s="14" t="s">
        <v>2456</v>
      </c>
      <c r="G150" s="14" t="s">
        <v>2444</v>
      </c>
      <c r="H150" s="379" t="s">
        <v>2449</v>
      </c>
      <c r="I150" s="15">
        <v>285</v>
      </c>
      <c r="J150" s="77">
        <v>1</v>
      </c>
      <c r="K150" s="92"/>
    </row>
    <row r="151" spans="1:11" ht="40.799999999999997" x14ac:dyDescent="0.25">
      <c r="A151" s="14" t="s">
        <v>2293</v>
      </c>
      <c r="B151" s="14" t="s">
        <v>2432</v>
      </c>
      <c r="C151" s="14" t="s">
        <v>2439</v>
      </c>
      <c r="D151" s="16"/>
      <c r="E151" s="16">
        <v>46001</v>
      </c>
      <c r="F151" s="14" t="s">
        <v>2457</v>
      </c>
      <c r="G151" s="14" t="s">
        <v>2445</v>
      </c>
      <c r="H151" s="379" t="s">
        <v>2450</v>
      </c>
      <c r="I151" s="15">
        <v>1019.85</v>
      </c>
      <c r="J151" s="77">
        <v>1</v>
      </c>
      <c r="K151" s="92"/>
    </row>
    <row r="152" spans="1:11" ht="40.799999999999997" x14ac:dyDescent="0.25">
      <c r="A152" s="14" t="s">
        <v>2293</v>
      </c>
      <c r="B152" s="14" t="s">
        <v>2432</v>
      </c>
      <c r="C152" s="14" t="s">
        <v>153</v>
      </c>
      <c r="D152" s="16"/>
      <c r="E152" s="16">
        <v>46001</v>
      </c>
      <c r="F152" s="14" t="s">
        <v>2458</v>
      </c>
      <c r="G152" s="14"/>
      <c r="H152" s="379" t="s">
        <v>2451</v>
      </c>
      <c r="I152" s="15">
        <v>1495.47</v>
      </c>
      <c r="J152" s="77">
        <v>1</v>
      </c>
      <c r="K152" s="92"/>
    </row>
    <row r="153" spans="1:11" ht="20.399999999999999" x14ac:dyDescent="0.25">
      <c r="A153" s="14" t="s">
        <v>2293</v>
      </c>
      <c r="B153" s="14" t="s">
        <v>2459</v>
      </c>
      <c r="C153" s="14" t="s">
        <v>2469</v>
      </c>
      <c r="D153" s="16">
        <v>46001</v>
      </c>
      <c r="E153" s="16"/>
      <c r="F153" s="14" t="s">
        <v>2460</v>
      </c>
      <c r="G153" s="14" t="s">
        <v>2461</v>
      </c>
      <c r="H153" s="14" t="s">
        <v>2462</v>
      </c>
      <c r="I153" s="15">
        <v>11500</v>
      </c>
      <c r="J153" s="77">
        <v>3</v>
      </c>
      <c r="K153" s="92"/>
    </row>
    <row r="154" spans="1:11" ht="40.799999999999997" x14ac:dyDescent="0.25">
      <c r="A154" s="14" t="s">
        <v>2293</v>
      </c>
      <c r="B154" s="379" t="s">
        <v>2468</v>
      </c>
      <c r="C154" s="379">
        <v>102250031</v>
      </c>
      <c r="D154" s="16"/>
      <c r="E154" s="16">
        <v>46001</v>
      </c>
      <c r="F154" s="14" t="s">
        <v>2485</v>
      </c>
      <c r="G154" s="379">
        <v>46963821</v>
      </c>
      <c r="H154" s="379" t="s">
        <v>2470</v>
      </c>
      <c r="I154" s="380">
        <v>865.51</v>
      </c>
      <c r="J154" s="77">
        <v>1</v>
      </c>
      <c r="K154" s="92"/>
    </row>
    <row r="155" spans="1:11" ht="40.799999999999997" x14ac:dyDescent="0.25">
      <c r="A155" s="14" t="s">
        <v>2293</v>
      </c>
      <c r="B155" s="379" t="s">
        <v>2468</v>
      </c>
      <c r="C155" s="379">
        <v>2025054</v>
      </c>
      <c r="D155" s="16"/>
      <c r="E155" s="16">
        <v>46001</v>
      </c>
      <c r="F155" s="14" t="s">
        <v>2486</v>
      </c>
      <c r="G155" s="379">
        <v>50405152</v>
      </c>
      <c r="H155" s="379" t="s">
        <v>2471</v>
      </c>
      <c r="I155" s="380">
        <v>477.94</v>
      </c>
      <c r="J155" s="77">
        <v>1</v>
      </c>
      <c r="K155" s="92"/>
    </row>
    <row r="156" spans="1:11" ht="40.799999999999997" x14ac:dyDescent="0.25">
      <c r="A156" s="14" t="s">
        <v>2293</v>
      </c>
      <c r="B156" s="379" t="s">
        <v>2468</v>
      </c>
      <c r="C156" s="379">
        <v>2025063</v>
      </c>
      <c r="D156" s="16"/>
      <c r="E156" s="16">
        <v>46001</v>
      </c>
      <c r="F156" s="14" t="s">
        <v>2486</v>
      </c>
      <c r="G156" s="379">
        <v>50405152</v>
      </c>
      <c r="H156" s="379" t="s">
        <v>2471</v>
      </c>
      <c r="I156" s="380">
        <v>660.98</v>
      </c>
      <c r="J156" s="77">
        <v>1</v>
      </c>
      <c r="K156" s="92"/>
    </row>
    <row r="157" spans="1:11" ht="40.799999999999997" x14ac:dyDescent="0.25">
      <c r="A157" s="14" t="s">
        <v>2293</v>
      </c>
      <c r="B157" s="379" t="s">
        <v>2468</v>
      </c>
      <c r="C157" s="379">
        <v>2025048</v>
      </c>
      <c r="D157" s="16"/>
      <c r="E157" s="16">
        <v>46001</v>
      </c>
      <c r="F157" s="14" t="s">
        <v>2486</v>
      </c>
      <c r="G157" s="379">
        <v>50405152</v>
      </c>
      <c r="H157" s="379" t="s">
        <v>2471</v>
      </c>
      <c r="I157" s="380">
        <v>405.9</v>
      </c>
      <c r="J157" s="77">
        <v>1</v>
      </c>
      <c r="K157" s="92"/>
    </row>
    <row r="158" spans="1:11" ht="40.799999999999997" x14ac:dyDescent="0.25">
      <c r="A158" s="14" t="s">
        <v>2293</v>
      </c>
      <c r="B158" s="379" t="s">
        <v>2468</v>
      </c>
      <c r="C158" s="379">
        <v>2025009</v>
      </c>
      <c r="D158" s="16"/>
      <c r="E158" s="16">
        <v>46001</v>
      </c>
      <c r="F158" s="14" t="s">
        <v>2486</v>
      </c>
      <c r="G158" s="379">
        <v>50405152</v>
      </c>
      <c r="H158" s="379" t="s">
        <v>2471</v>
      </c>
      <c r="I158" s="380">
        <v>663.17</v>
      </c>
      <c r="J158" s="77">
        <v>1</v>
      </c>
      <c r="K158" s="92"/>
    </row>
    <row r="159" spans="1:11" ht="40.799999999999997" x14ac:dyDescent="0.25">
      <c r="A159" s="14" t="s">
        <v>2293</v>
      </c>
      <c r="B159" s="379" t="s">
        <v>2468</v>
      </c>
      <c r="C159" s="379">
        <v>2025043</v>
      </c>
      <c r="D159" s="16"/>
      <c r="E159" s="16">
        <v>46001</v>
      </c>
      <c r="F159" s="14" t="s">
        <v>2486</v>
      </c>
      <c r="G159" s="379">
        <v>50405152</v>
      </c>
      <c r="H159" s="379" t="s">
        <v>2471</v>
      </c>
      <c r="I159" s="380">
        <v>490.16</v>
      </c>
      <c r="J159" s="77">
        <v>1</v>
      </c>
      <c r="K159" s="92"/>
    </row>
    <row r="160" spans="1:11" ht="40.799999999999997" x14ac:dyDescent="0.25">
      <c r="A160" s="14" t="s">
        <v>2293</v>
      </c>
      <c r="B160" s="379" t="s">
        <v>2468</v>
      </c>
      <c r="C160" s="379">
        <v>2025024</v>
      </c>
      <c r="D160" s="16"/>
      <c r="E160" s="16">
        <v>46001</v>
      </c>
      <c r="F160" s="14" t="s">
        <v>2486</v>
      </c>
      <c r="G160" s="379">
        <v>50405152</v>
      </c>
      <c r="H160" s="379" t="s">
        <v>2471</v>
      </c>
      <c r="I160" s="380">
        <v>412.48</v>
      </c>
      <c r="J160" s="77">
        <v>1</v>
      </c>
      <c r="K160" s="92"/>
    </row>
    <row r="161" spans="1:11" ht="40.799999999999997" x14ac:dyDescent="0.25">
      <c r="A161" s="14" t="s">
        <v>2293</v>
      </c>
      <c r="B161" s="379" t="s">
        <v>2468</v>
      </c>
      <c r="C161" s="379">
        <v>2025017</v>
      </c>
      <c r="D161" s="16"/>
      <c r="E161" s="16">
        <v>46001</v>
      </c>
      <c r="F161" s="14" t="s">
        <v>2486</v>
      </c>
      <c r="G161" s="379">
        <v>50405152</v>
      </c>
      <c r="H161" s="379" t="s">
        <v>2471</v>
      </c>
      <c r="I161" s="380">
        <v>570</v>
      </c>
      <c r="J161" s="77">
        <v>1</v>
      </c>
      <c r="K161" s="92"/>
    </row>
    <row r="162" spans="1:11" ht="40.799999999999997" x14ac:dyDescent="0.25">
      <c r="A162" s="14" t="s">
        <v>2293</v>
      </c>
      <c r="B162" s="379" t="s">
        <v>2468</v>
      </c>
      <c r="C162" s="379">
        <v>2025011</v>
      </c>
      <c r="D162" s="16"/>
      <c r="E162" s="16">
        <v>46001</v>
      </c>
      <c r="F162" s="14" t="s">
        <v>2486</v>
      </c>
      <c r="G162" s="379">
        <v>50405152</v>
      </c>
      <c r="H162" s="379" t="s">
        <v>2471</v>
      </c>
      <c r="I162" s="380">
        <v>445</v>
      </c>
      <c r="J162" s="77">
        <v>1</v>
      </c>
      <c r="K162" s="92"/>
    </row>
    <row r="163" spans="1:11" ht="40.799999999999997" x14ac:dyDescent="0.25">
      <c r="A163" s="14" t="s">
        <v>2293</v>
      </c>
      <c r="B163" s="379" t="s">
        <v>2468</v>
      </c>
      <c r="C163" s="379">
        <v>25821238</v>
      </c>
      <c r="D163" s="16"/>
      <c r="E163" s="16">
        <v>46001</v>
      </c>
      <c r="F163" s="14" t="s">
        <v>2486</v>
      </c>
      <c r="G163" s="379">
        <v>12063684</v>
      </c>
      <c r="H163" s="379" t="s">
        <v>2472</v>
      </c>
      <c r="I163" s="380">
        <v>380.4</v>
      </c>
      <c r="J163" s="77">
        <v>1</v>
      </c>
      <c r="K163" s="92"/>
    </row>
    <row r="164" spans="1:11" ht="40.799999999999997" x14ac:dyDescent="0.25">
      <c r="A164" s="14" t="s">
        <v>2293</v>
      </c>
      <c r="B164" s="379" t="s">
        <v>2468</v>
      </c>
      <c r="C164" s="379" t="s">
        <v>2463</v>
      </c>
      <c r="D164" s="16"/>
      <c r="E164" s="16">
        <v>46001</v>
      </c>
      <c r="F164" s="14" t="s">
        <v>2487</v>
      </c>
      <c r="G164" s="379">
        <v>28235452</v>
      </c>
      <c r="H164" s="379" t="s">
        <v>2473</v>
      </c>
      <c r="I164" s="380">
        <v>93.45</v>
      </c>
      <c r="J164" s="77">
        <v>1</v>
      </c>
      <c r="K164" s="92"/>
    </row>
    <row r="165" spans="1:11" ht="40.799999999999997" x14ac:dyDescent="0.25">
      <c r="A165" s="14" t="s">
        <v>2293</v>
      </c>
      <c r="B165" s="379" t="s">
        <v>2468</v>
      </c>
      <c r="C165" s="379" t="s">
        <v>2464</v>
      </c>
      <c r="D165" s="16"/>
      <c r="E165" s="16">
        <v>46001</v>
      </c>
      <c r="F165" s="14" t="s">
        <v>2487</v>
      </c>
      <c r="G165" s="379">
        <v>28235453</v>
      </c>
      <c r="H165" s="379" t="s">
        <v>2473</v>
      </c>
      <c r="I165" s="380">
        <v>45.45</v>
      </c>
      <c r="J165" s="77">
        <v>1</v>
      </c>
      <c r="K165" s="92"/>
    </row>
    <row r="166" spans="1:11" ht="40.799999999999997" x14ac:dyDescent="0.25">
      <c r="A166" s="14" t="s">
        <v>2293</v>
      </c>
      <c r="B166" s="379" t="s">
        <v>2468</v>
      </c>
      <c r="C166" s="379" t="s">
        <v>2465</v>
      </c>
      <c r="D166" s="16"/>
      <c r="E166" s="16">
        <v>46001</v>
      </c>
      <c r="F166" s="14" t="s">
        <v>2487</v>
      </c>
      <c r="G166" s="379">
        <v>28235454</v>
      </c>
      <c r="H166" s="379" t="s">
        <v>2473</v>
      </c>
      <c r="I166" s="380">
        <v>311.08</v>
      </c>
      <c r="J166" s="77">
        <v>1</v>
      </c>
      <c r="K166" s="92"/>
    </row>
    <row r="167" spans="1:11" ht="40.799999999999997" x14ac:dyDescent="0.25">
      <c r="A167" s="14" t="s">
        <v>2293</v>
      </c>
      <c r="B167" s="379" t="s">
        <v>2468</v>
      </c>
      <c r="C167" s="379" t="s">
        <v>2466</v>
      </c>
      <c r="D167" s="16"/>
      <c r="E167" s="16">
        <v>46001</v>
      </c>
      <c r="F167" s="14" t="s">
        <v>2487</v>
      </c>
      <c r="G167" s="379">
        <v>28235455</v>
      </c>
      <c r="H167" s="379" t="s">
        <v>2473</v>
      </c>
      <c r="I167" s="380">
        <v>489.88</v>
      </c>
      <c r="J167" s="77">
        <v>1</v>
      </c>
      <c r="K167" s="92"/>
    </row>
    <row r="168" spans="1:11" ht="40.799999999999997" x14ac:dyDescent="0.25">
      <c r="A168" s="14" t="s">
        <v>2293</v>
      </c>
      <c r="B168" s="379" t="s">
        <v>2468</v>
      </c>
      <c r="C168" s="379" t="s">
        <v>2467</v>
      </c>
      <c r="D168" s="16"/>
      <c r="E168" s="16">
        <v>46001</v>
      </c>
      <c r="F168" s="14" t="s">
        <v>2487</v>
      </c>
      <c r="G168" s="379">
        <v>28235456</v>
      </c>
      <c r="H168" s="379" t="s">
        <v>2473</v>
      </c>
      <c r="I168" s="380">
        <v>1503.88</v>
      </c>
      <c r="J168" s="77">
        <v>1</v>
      </c>
      <c r="K168" s="92"/>
    </row>
    <row r="169" spans="1:11" ht="40.799999999999997" x14ac:dyDescent="0.25">
      <c r="A169" s="14" t="s">
        <v>2293</v>
      </c>
      <c r="B169" s="379" t="s">
        <v>2468</v>
      </c>
      <c r="C169" s="379">
        <v>2025034</v>
      </c>
      <c r="D169" s="16"/>
      <c r="E169" s="16">
        <v>46001</v>
      </c>
      <c r="F169" s="14" t="s">
        <v>2488</v>
      </c>
      <c r="G169" s="379">
        <v>50405152</v>
      </c>
      <c r="H169" s="379" t="s">
        <v>2471</v>
      </c>
      <c r="I169" s="380">
        <v>1140</v>
      </c>
      <c r="J169" s="77">
        <v>1</v>
      </c>
      <c r="K169" s="92"/>
    </row>
    <row r="170" spans="1:11" ht="40.799999999999997" x14ac:dyDescent="0.25">
      <c r="A170" s="14" t="s">
        <v>2293</v>
      </c>
      <c r="B170" s="379" t="s">
        <v>2468</v>
      </c>
      <c r="C170" s="379">
        <v>2025038</v>
      </c>
      <c r="D170" s="16"/>
      <c r="E170" s="16">
        <v>46001</v>
      </c>
      <c r="F170" s="14" t="s">
        <v>2488</v>
      </c>
      <c r="G170" s="379">
        <v>50405152</v>
      </c>
      <c r="H170" s="379" t="s">
        <v>2471</v>
      </c>
      <c r="I170" s="380">
        <v>1140</v>
      </c>
      <c r="J170" s="77">
        <v>1</v>
      </c>
      <c r="K170" s="92"/>
    </row>
    <row r="171" spans="1:11" ht="40.799999999999997" x14ac:dyDescent="0.25">
      <c r="A171" s="14" t="s">
        <v>2293</v>
      </c>
      <c r="B171" s="379" t="s">
        <v>2468</v>
      </c>
      <c r="C171" s="379">
        <v>2025050</v>
      </c>
      <c r="D171" s="16"/>
      <c r="E171" s="16">
        <v>46001</v>
      </c>
      <c r="F171" s="14" t="s">
        <v>2488</v>
      </c>
      <c r="G171" s="379">
        <v>50405152</v>
      </c>
      <c r="H171" s="379" t="s">
        <v>2471</v>
      </c>
      <c r="I171" s="380">
        <v>1140</v>
      </c>
      <c r="J171" s="77">
        <v>1</v>
      </c>
      <c r="K171" s="92"/>
    </row>
    <row r="172" spans="1:11" ht="40.799999999999997" x14ac:dyDescent="0.25">
      <c r="A172" s="14" t="s">
        <v>2293</v>
      </c>
      <c r="B172" s="379" t="s">
        <v>2468</v>
      </c>
      <c r="C172" s="379">
        <v>2025056</v>
      </c>
      <c r="D172" s="16"/>
      <c r="E172" s="16">
        <v>46001</v>
      </c>
      <c r="F172" s="14" t="s">
        <v>2488</v>
      </c>
      <c r="G172" s="379">
        <v>50405152</v>
      </c>
      <c r="H172" s="379" t="s">
        <v>2471</v>
      </c>
      <c r="I172" s="380">
        <v>1140</v>
      </c>
      <c r="J172" s="77">
        <v>1</v>
      </c>
      <c r="K172" s="92"/>
    </row>
    <row r="173" spans="1:11" ht="40.799999999999997" x14ac:dyDescent="0.25">
      <c r="A173" s="14" t="s">
        <v>2293</v>
      </c>
      <c r="B173" s="379" t="s">
        <v>2468</v>
      </c>
      <c r="C173" s="379">
        <v>2025061</v>
      </c>
      <c r="D173" s="16"/>
      <c r="E173" s="16">
        <v>46001</v>
      </c>
      <c r="F173" s="14" t="s">
        <v>2488</v>
      </c>
      <c r="G173" s="379">
        <v>50405152</v>
      </c>
      <c r="H173" s="379" t="s">
        <v>2471</v>
      </c>
      <c r="I173" s="380">
        <v>1140</v>
      </c>
      <c r="J173" s="77">
        <v>1</v>
      </c>
      <c r="K173" s="92"/>
    </row>
    <row r="174" spans="1:11" ht="40.799999999999997" x14ac:dyDescent="0.25">
      <c r="A174" s="14" t="s">
        <v>2293</v>
      </c>
      <c r="B174" s="379" t="s">
        <v>2468</v>
      </c>
      <c r="C174" s="379">
        <v>45717</v>
      </c>
      <c r="D174" s="16"/>
      <c r="E174" s="16">
        <v>46001</v>
      </c>
      <c r="F174" s="14" t="s">
        <v>2489</v>
      </c>
      <c r="G174" s="379">
        <v>31748201</v>
      </c>
      <c r="H174" s="379" t="s">
        <v>2477</v>
      </c>
      <c r="I174" s="380">
        <v>68</v>
      </c>
      <c r="J174" s="77">
        <v>1</v>
      </c>
      <c r="K174" s="92"/>
    </row>
    <row r="175" spans="1:11" ht="40.799999999999997" x14ac:dyDescent="0.25">
      <c r="A175" s="14" t="s">
        <v>2293</v>
      </c>
      <c r="B175" s="379" t="s">
        <v>2468</v>
      </c>
      <c r="C175" s="379" t="s">
        <v>2474</v>
      </c>
      <c r="D175" s="16"/>
      <c r="E175" s="16">
        <v>46001</v>
      </c>
      <c r="F175" s="14" t="s">
        <v>2489</v>
      </c>
      <c r="G175" s="379">
        <v>31748202</v>
      </c>
      <c r="H175" s="379" t="s">
        <v>2477</v>
      </c>
      <c r="I175" s="380">
        <v>68</v>
      </c>
      <c r="J175" s="77">
        <v>1</v>
      </c>
      <c r="K175" s="92"/>
    </row>
    <row r="176" spans="1:11" ht="40.799999999999997" x14ac:dyDescent="0.25">
      <c r="A176" s="14" t="s">
        <v>2293</v>
      </c>
      <c r="B176" s="379" t="s">
        <v>2468</v>
      </c>
      <c r="C176" s="379" t="s">
        <v>2475</v>
      </c>
      <c r="D176" s="16"/>
      <c r="E176" s="16">
        <v>46001</v>
      </c>
      <c r="F176" s="14" t="s">
        <v>2490</v>
      </c>
      <c r="G176" s="379"/>
      <c r="H176" s="379" t="s">
        <v>2478</v>
      </c>
      <c r="I176" s="380">
        <v>500</v>
      </c>
      <c r="J176" s="77">
        <v>1</v>
      </c>
      <c r="K176" s="92"/>
    </row>
    <row r="177" spans="1:11" ht="40.799999999999997" x14ac:dyDescent="0.25">
      <c r="A177" s="14" t="s">
        <v>2293</v>
      </c>
      <c r="B177" s="379" t="s">
        <v>2468</v>
      </c>
      <c r="C177" s="379">
        <v>45689</v>
      </c>
      <c r="D177" s="16"/>
      <c r="E177" s="16">
        <v>46001</v>
      </c>
      <c r="F177" s="14" t="s">
        <v>2490</v>
      </c>
      <c r="G177" s="379"/>
      <c r="H177" s="379" t="s">
        <v>2479</v>
      </c>
      <c r="I177" s="380">
        <v>200</v>
      </c>
      <c r="J177" s="77">
        <v>1</v>
      </c>
      <c r="K177" s="92"/>
    </row>
    <row r="178" spans="1:11" ht="40.799999999999997" x14ac:dyDescent="0.25">
      <c r="A178" s="14" t="s">
        <v>2293</v>
      </c>
      <c r="B178" s="379" t="s">
        <v>2468</v>
      </c>
      <c r="C178" s="379">
        <v>1001</v>
      </c>
      <c r="D178" s="16"/>
      <c r="E178" s="16">
        <v>46001</v>
      </c>
      <c r="F178" s="14" t="s">
        <v>2490</v>
      </c>
      <c r="G178" s="379"/>
      <c r="H178" s="379" t="s">
        <v>2480</v>
      </c>
      <c r="I178" s="380">
        <v>386.04</v>
      </c>
      <c r="J178" s="77">
        <v>1</v>
      </c>
      <c r="K178" s="92"/>
    </row>
    <row r="179" spans="1:11" ht="40.799999999999997" x14ac:dyDescent="0.25">
      <c r="A179" s="14" t="s">
        <v>2293</v>
      </c>
      <c r="B179" s="379" t="s">
        <v>2468</v>
      </c>
      <c r="C179" s="379">
        <v>25010012</v>
      </c>
      <c r="D179" s="16"/>
      <c r="E179" s="16">
        <v>46001</v>
      </c>
      <c r="F179" s="14" t="s">
        <v>2490</v>
      </c>
      <c r="G179" s="379">
        <v>26525143</v>
      </c>
      <c r="H179" s="379" t="s">
        <v>2481</v>
      </c>
      <c r="I179" s="380">
        <v>145</v>
      </c>
      <c r="J179" s="77">
        <v>1</v>
      </c>
      <c r="K179" s="92"/>
    </row>
    <row r="180" spans="1:11" ht="40.799999999999997" x14ac:dyDescent="0.25">
      <c r="A180" s="14" t="s">
        <v>2293</v>
      </c>
      <c r="B180" s="379" t="s">
        <v>2468</v>
      </c>
      <c r="C180" s="379" t="s">
        <v>2476</v>
      </c>
      <c r="D180" s="16"/>
      <c r="E180" s="16">
        <v>46001</v>
      </c>
      <c r="F180" s="14" t="s">
        <v>2490</v>
      </c>
      <c r="G180" s="379"/>
      <c r="H180" s="379" t="s">
        <v>2482</v>
      </c>
      <c r="I180" s="380">
        <v>250</v>
      </c>
      <c r="J180" s="77">
        <v>1</v>
      </c>
      <c r="K180" s="92"/>
    </row>
    <row r="181" spans="1:11" ht="40.799999999999997" x14ac:dyDescent="0.25">
      <c r="A181" s="14" t="s">
        <v>2293</v>
      </c>
      <c r="B181" s="379" t="s">
        <v>2468</v>
      </c>
      <c r="C181" s="379">
        <v>45931</v>
      </c>
      <c r="D181" s="16"/>
      <c r="E181" s="16">
        <v>46001</v>
      </c>
      <c r="F181" s="14" t="s">
        <v>2490</v>
      </c>
      <c r="G181" s="379"/>
      <c r="H181" s="379" t="s">
        <v>2482</v>
      </c>
      <c r="I181" s="380">
        <v>100</v>
      </c>
      <c r="J181" s="77">
        <v>1</v>
      </c>
      <c r="K181" s="92"/>
    </row>
    <row r="182" spans="1:11" ht="40.799999999999997" x14ac:dyDescent="0.25">
      <c r="A182" s="14" t="s">
        <v>2293</v>
      </c>
      <c r="B182" s="379" t="s">
        <v>2468</v>
      </c>
      <c r="C182" s="379">
        <v>20240004</v>
      </c>
      <c r="D182" s="16"/>
      <c r="E182" s="16">
        <v>46001</v>
      </c>
      <c r="F182" s="14" t="s">
        <v>2490</v>
      </c>
      <c r="G182" s="379">
        <v>55215149</v>
      </c>
      <c r="H182" s="379" t="s">
        <v>2427</v>
      </c>
      <c r="I182" s="380">
        <v>150</v>
      </c>
      <c r="J182" s="77">
        <v>1</v>
      </c>
      <c r="K182" s="92"/>
    </row>
    <row r="183" spans="1:11" ht="40.799999999999997" x14ac:dyDescent="0.25">
      <c r="A183" s="14" t="s">
        <v>2293</v>
      </c>
      <c r="B183" s="379" t="s">
        <v>2468</v>
      </c>
      <c r="C183" s="379">
        <v>92025</v>
      </c>
      <c r="D183" s="16"/>
      <c r="E183" s="16">
        <v>46001</v>
      </c>
      <c r="F183" s="14" t="s">
        <v>2491</v>
      </c>
      <c r="G183" s="379">
        <v>43627391</v>
      </c>
      <c r="H183" s="379" t="s">
        <v>2483</v>
      </c>
      <c r="I183" s="380">
        <v>240</v>
      </c>
      <c r="J183" s="77">
        <v>1</v>
      </c>
      <c r="K183" s="92"/>
    </row>
    <row r="184" spans="1:11" ht="40.799999999999997" x14ac:dyDescent="0.25">
      <c r="A184" s="14" t="s">
        <v>2293</v>
      </c>
      <c r="B184" s="379" t="s">
        <v>2468</v>
      </c>
      <c r="C184" s="379">
        <v>45658</v>
      </c>
      <c r="D184" s="16"/>
      <c r="E184" s="16">
        <v>46001</v>
      </c>
      <c r="F184" s="14" t="s">
        <v>2490</v>
      </c>
      <c r="G184" s="379"/>
      <c r="H184" s="379" t="s">
        <v>2484</v>
      </c>
      <c r="I184" s="380">
        <v>295.68</v>
      </c>
      <c r="J184" s="77">
        <v>1</v>
      </c>
      <c r="K184" s="92"/>
    </row>
    <row r="185" spans="1:11" ht="31.2" customHeight="1" x14ac:dyDescent="0.25">
      <c r="A185" s="14" t="s">
        <v>2293</v>
      </c>
      <c r="B185" s="14" t="s">
        <v>2492</v>
      </c>
      <c r="C185" s="379">
        <v>25015</v>
      </c>
      <c r="D185" s="16"/>
      <c r="E185" s="16">
        <v>46001</v>
      </c>
      <c r="F185" s="14" t="s">
        <v>2508</v>
      </c>
      <c r="G185" s="379">
        <v>69202575</v>
      </c>
      <c r="H185" s="379" t="s">
        <v>2497</v>
      </c>
      <c r="I185" s="381">
        <v>1050</v>
      </c>
      <c r="J185" s="77">
        <v>1</v>
      </c>
      <c r="K185" s="92"/>
    </row>
    <row r="186" spans="1:11" ht="40.799999999999997" x14ac:dyDescent="0.25">
      <c r="A186" s="14" t="s">
        <v>2293</v>
      </c>
      <c r="B186" s="14" t="s">
        <v>2492</v>
      </c>
      <c r="C186" s="379">
        <v>12500011</v>
      </c>
      <c r="D186" s="16"/>
      <c r="E186" s="16">
        <v>46001</v>
      </c>
      <c r="F186" s="14" t="s">
        <v>2509</v>
      </c>
      <c r="G186" s="379">
        <v>47667524</v>
      </c>
      <c r="H186" s="379" t="s">
        <v>2498</v>
      </c>
      <c r="I186" s="381">
        <v>480</v>
      </c>
      <c r="J186" s="77">
        <v>1</v>
      </c>
      <c r="K186" s="92"/>
    </row>
    <row r="187" spans="1:11" ht="40.799999999999997" x14ac:dyDescent="0.25">
      <c r="A187" s="14" t="s">
        <v>2293</v>
      </c>
      <c r="B187" s="14" t="s">
        <v>2492</v>
      </c>
      <c r="C187" s="379" t="s">
        <v>2493</v>
      </c>
      <c r="D187" s="16"/>
      <c r="E187" s="16">
        <v>46001</v>
      </c>
      <c r="F187" s="14" t="s">
        <v>2510</v>
      </c>
      <c r="G187" s="379">
        <v>1230945561</v>
      </c>
      <c r="H187" s="379" t="s">
        <v>2499</v>
      </c>
      <c r="I187" s="381">
        <v>2055</v>
      </c>
      <c r="J187" s="77">
        <v>1</v>
      </c>
      <c r="K187" s="92"/>
    </row>
    <row r="188" spans="1:11" ht="40.799999999999997" x14ac:dyDescent="0.25">
      <c r="A188" s="14" t="s">
        <v>2293</v>
      </c>
      <c r="B188" s="14" t="s">
        <v>2492</v>
      </c>
      <c r="C188" s="379">
        <v>20250016</v>
      </c>
      <c r="D188" s="16"/>
      <c r="E188" s="16">
        <v>46001</v>
      </c>
      <c r="F188" s="14" t="s">
        <v>2511</v>
      </c>
      <c r="G188" s="379">
        <v>53881605</v>
      </c>
      <c r="H188" s="379" t="s">
        <v>2500</v>
      </c>
      <c r="I188" s="381">
        <v>922.5</v>
      </c>
      <c r="J188" s="77">
        <v>1</v>
      </c>
      <c r="K188" s="92"/>
    </row>
    <row r="189" spans="1:11" ht="40.799999999999997" x14ac:dyDescent="0.25">
      <c r="A189" s="14" t="s">
        <v>2293</v>
      </c>
      <c r="B189" s="14" t="s">
        <v>2492</v>
      </c>
      <c r="C189" s="379">
        <v>20250028</v>
      </c>
      <c r="D189" s="16"/>
      <c r="E189" s="16">
        <v>46001</v>
      </c>
      <c r="F189" s="14" t="s">
        <v>2511</v>
      </c>
      <c r="G189" s="379">
        <v>53881606</v>
      </c>
      <c r="H189" s="379" t="s">
        <v>2500</v>
      </c>
      <c r="I189" s="381">
        <v>922.5</v>
      </c>
      <c r="J189" s="77">
        <v>1</v>
      </c>
      <c r="K189" s="92"/>
    </row>
    <row r="190" spans="1:11" ht="40.799999999999997" x14ac:dyDescent="0.25">
      <c r="A190" s="14" t="s">
        <v>2293</v>
      </c>
      <c r="B190" s="14" t="s">
        <v>2492</v>
      </c>
      <c r="C190" s="379">
        <v>20250042</v>
      </c>
      <c r="D190" s="16"/>
      <c r="E190" s="16">
        <v>46001</v>
      </c>
      <c r="F190" s="14" t="s">
        <v>2511</v>
      </c>
      <c r="G190" s="379">
        <v>53881607</v>
      </c>
      <c r="H190" s="379" t="s">
        <v>2500</v>
      </c>
      <c r="I190" s="381">
        <v>922.5</v>
      </c>
      <c r="J190" s="77">
        <v>1</v>
      </c>
      <c r="K190" s="92"/>
    </row>
    <row r="191" spans="1:11" ht="40.799999999999997" x14ac:dyDescent="0.25">
      <c r="A191" s="14" t="s">
        <v>2293</v>
      </c>
      <c r="B191" s="14" t="s">
        <v>2492</v>
      </c>
      <c r="C191" s="379">
        <v>2025001</v>
      </c>
      <c r="D191" s="16"/>
      <c r="E191" s="16">
        <v>46001</v>
      </c>
      <c r="F191" s="14" t="s">
        <v>2512</v>
      </c>
      <c r="G191" s="379">
        <v>25147412</v>
      </c>
      <c r="H191" s="379" t="s">
        <v>2501</v>
      </c>
      <c r="I191" s="381">
        <v>1696</v>
      </c>
      <c r="J191" s="77">
        <v>1</v>
      </c>
      <c r="K191" s="92"/>
    </row>
    <row r="192" spans="1:11" ht="40.799999999999997" x14ac:dyDescent="0.25">
      <c r="A192" s="14" t="s">
        <v>2293</v>
      </c>
      <c r="B192" s="14" t="s">
        <v>2492</v>
      </c>
      <c r="C192" s="379" t="s">
        <v>2494</v>
      </c>
      <c r="D192" s="16"/>
      <c r="E192" s="16">
        <v>46001</v>
      </c>
      <c r="F192" s="14" t="s">
        <v>2513</v>
      </c>
      <c r="G192" s="379">
        <v>71226401</v>
      </c>
      <c r="H192" s="379" t="s">
        <v>2502</v>
      </c>
      <c r="I192" s="381">
        <v>2088</v>
      </c>
      <c r="J192" s="77">
        <v>1</v>
      </c>
      <c r="K192" s="92"/>
    </row>
    <row r="193" spans="1:11" ht="40.799999999999997" x14ac:dyDescent="0.25">
      <c r="A193" s="14" t="s">
        <v>2293</v>
      </c>
      <c r="B193" s="14" t="s">
        <v>2492</v>
      </c>
      <c r="C193" s="379" t="s">
        <v>2495</v>
      </c>
      <c r="D193" s="16"/>
      <c r="E193" s="16">
        <v>46001</v>
      </c>
      <c r="F193" s="14" t="s">
        <v>2514</v>
      </c>
      <c r="G193" s="379"/>
      <c r="H193" s="379" t="s">
        <v>2503</v>
      </c>
      <c r="I193" s="381">
        <v>1696.76</v>
      </c>
      <c r="J193" s="77">
        <v>1</v>
      </c>
      <c r="K193" s="92"/>
    </row>
    <row r="194" spans="1:11" ht="40.799999999999997" x14ac:dyDescent="0.25">
      <c r="A194" s="14" t="s">
        <v>2293</v>
      </c>
      <c r="B194" s="14" t="s">
        <v>2492</v>
      </c>
      <c r="C194" s="379">
        <v>2025052</v>
      </c>
      <c r="D194" s="16"/>
      <c r="E194" s="16">
        <v>46001</v>
      </c>
      <c r="F194" s="14" t="s">
        <v>2515</v>
      </c>
      <c r="G194" s="379">
        <v>26596792</v>
      </c>
      <c r="H194" s="379" t="s">
        <v>2504</v>
      </c>
      <c r="I194" s="381">
        <v>462</v>
      </c>
      <c r="J194" s="77">
        <v>1</v>
      </c>
      <c r="K194" s="92"/>
    </row>
    <row r="195" spans="1:11" ht="40.799999999999997" x14ac:dyDescent="0.25">
      <c r="A195" s="14" t="s">
        <v>2293</v>
      </c>
      <c r="B195" s="14" t="s">
        <v>2492</v>
      </c>
      <c r="C195" s="379"/>
      <c r="D195" s="16"/>
      <c r="E195" s="16">
        <v>46001</v>
      </c>
      <c r="F195" s="14" t="s">
        <v>2516</v>
      </c>
      <c r="G195" s="379"/>
      <c r="H195" s="379" t="s">
        <v>2505</v>
      </c>
      <c r="I195" s="381">
        <v>735.38</v>
      </c>
      <c r="J195" s="77">
        <v>1</v>
      </c>
      <c r="K195" s="92"/>
    </row>
    <row r="196" spans="1:11" ht="40.799999999999997" x14ac:dyDescent="0.25">
      <c r="A196" s="14" t="s">
        <v>2293</v>
      </c>
      <c r="B196" s="14" t="s">
        <v>2492</v>
      </c>
      <c r="C196" s="379">
        <v>2525000291</v>
      </c>
      <c r="D196" s="16"/>
      <c r="E196" s="16">
        <v>46001</v>
      </c>
      <c r="F196" s="14" t="s">
        <v>2512</v>
      </c>
      <c r="G196" s="379">
        <v>47543434</v>
      </c>
      <c r="H196" s="379" t="s">
        <v>2506</v>
      </c>
      <c r="I196" s="381">
        <v>1375.02</v>
      </c>
      <c r="J196" s="77">
        <v>1</v>
      </c>
      <c r="K196" s="92"/>
    </row>
    <row r="197" spans="1:11" ht="40.799999999999997" x14ac:dyDescent="0.25">
      <c r="A197" s="14" t="s">
        <v>2293</v>
      </c>
      <c r="B197" s="14" t="s">
        <v>2492</v>
      </c>
      <c r="C197" s="379">
        <v>2025010</v>
      </c>
      <c r="D197" s="16"/>
      <c r="E197" s="16">
        <v>46001</v>
      </c>
      <c r="F197" s="14" t="s">
        <v>2515</v>
      </c>
      <c r="G197" s="379">
        <v>60445190</v>
      </c>
      <c r="H197" s="379" t="s">
        <v>2507</v>
      </c>
      <c r="I197" s="381">
        <v>350</v>
      </c>
      <c r="J197" s="77">
        <v>1</v>
      </c>
      <c r="K197" s="92"/>
    </row>
    <row r="198" spans="1:11" ht="40.799999999999997" x14ac:dyDescent="0.25">
      <c r="A198" s="14" t="s">
        <v>2293</v>
      </c>
      <c r="B198" s="14" t="s">
        <v>2492</v>
      </c>
      <c r="C198" s="379">
        <v>20251</v>
      </c>
      <c r="D198" s="16"/>
      <c r="E198" s="16">
        <v>46001</v>
      </c>
      <c r="F198" s="14" t="s">
        <v>2511</v>
      </c>
      <c r="G198" s="379">
        <v>551622312</v>
      </c>
      <c r="H198" s="379" t="s">
        <v>2355</v>
      </c>
      <c r="I198" s="381">
        <v>3750</v>
      </c>
      <c r="J198" s="77">
        <v>1</v>
      </c>
      <c r="K198" s="92"/>
    </row>
    <row r="199" spans="1:11" ht="40.799999999999997" x14ac:dyDescent="0.25">
      <c r="A199" s="14" t="s">
        <v>2293</v>
      </c>
      <c r="B199" s="14" t="s">
        <v>2492</v>
      </c>
      <c r="C199" s="379" t="s">
        <v>2496</v>
      </c>
      <c r="D199" s="16"/>
      <c r="E199" s="16">
        <v>46001</v>
      </c>
      <c r="F199" s="14" t="s">
        <v>2508</v>
      </c>
      <c r="G199" s="379">
        <v>30844568</v>
      </c>
      <c r="H199" s="379" t="s">
        <v>527</v>
      </c>
      <c r="I199" s="381">
        <v>1086.3399999999999</v>
      </c>
      <c r="J199" s="77">
        <v>1</v>
      </c>
      <c r="K199" s="92"/>
    </row>
    <row r="200" spans="1:11" ht="13.2" x14ac:dyDescent="0.25">
      <c r="A200" s="14" t="s">
        <v>2293</v>
      </c>
      <c r="B200" s="14" t="s">
        <v>2517</v>
      </c>
      <c r="C200" s="14" t="s">
        <v>2518</v>
      </c>
      <c r="D200" s="16">
        <v>46003</v>
      </c>
      <c r="E200" s="16"/>
      <c r="F200" s="14" t="s">
        <v>2519</v>
      </c>
      <c r="G200" s="14" t="s">
        <v>2520</v>
      </c>
      <c r="H200" s="14" t="s">
        <v>152</v>
      </c>
      <c r="I200" s="15">
        <v>2.7</v>
      </c>
      <c r="J200" s="77">
        <v>4</v>
      </c>
      <c r="K200" s="92"/>
    </row>
    <row r="201" spans="1:11" ht="13.2" x14ac:dyDescent="0.25">
      <c r="A201" s="14" t="s">
        <v>2293</v>
      </c>
      <c r="B201" s="14" t="s">
        <v>2521</v>
      </c>
      <c r="C201" s="14" t="s">
        <v>2522</v>
      </c>
      <c r="D201" s="16">
        <v>46003</v>
      </c>
      <c r="E201" s="16"/>
      <c r="F201" s="14" t="s">
        <v>2519</v>
      </c>
      <c r="G201" s="14" t="s">
        <v>2520</v>
      </c>
      <c r="H201" s="14" t="s">
        <v>152</v>
      </c>
      <c r="I201" s="15">
        <v>2.7</v>
      </c>
      <c r="J201" s="77">
        <v>4</v>
      </c>
      <c r="K201" s="92"/>
    </row>
    <row r="202" spans="1:11" ht="13.2" x14ac:dyDescent="0.25">
      <c r="A202" s="14" t="s">
        <v>2293</v>
      </c>
      <c r="B202" s="14" t="s">
        <v>2523</v>
      </c>
      <c r="C202" s="14" t="s">
        <v>2524</v>
      </c>
      <c r="D202" s="16">
        <v>46003</v>
      </c>
      <c r="E202" s="16"/>
      <c r="F202" s="14" t="s">
        <v>2519</v>
      </c>
      <c r="G202" s="14" t="s">
        <v>2520</v>
      </c>
      <c r="H202" s="14" t="s">
        <v>152</v>
      </c>
      <c r="I202" s="15">
        <v>2.7</v>
      </c>
      <c r="J202" s="77">
        <v>4</v>
      </c>
      <c r="K202" s="92"/>
    </row>
    <row r="203" spans="1:11" ht="22.8" customHeight="1" x14ac:dyDescent="0.25">
      <c r="A203" s="14" t="s">
        <v>2293</v>
      </c>
      <c r="B203" s="14" t="s">
        <v>2525</v>
      </c>
      <c r="C203" s="14" t="s">
        <v>2526</v>
      </c>
      <c r="D203" s="16">
        <v>46007</v>
      </c>
      <c r="E203" s="16"/>
      <c r="F203" s="14" t="s">
        <v>2527</v>
      </c>
      <c r="G203" s="14" t="s">
        <v>2315</v>
      </c>
      <c r="H203" s="14" t="s">
        <v>2316</v>
      </c>
      <c r="I203" s="15">
        <v>30.75</v>
      </c>
      <c r="J203" s="77">
        <v>4</v>
      </c>
      <c r="K203" s="92"/>
    </row>
    <row r="204" spans="1:11" ht="20.399999999999999" x14ac:dyDescent="0.25">
      <c r="A204" s="14" t="s">
        <v>2293</v>
      </c>
      <c r="B204" s="14" t="s">
        <v>2528</v>
      </c>
      <c r="C204" s="14" t="s">
        <v>2529</v>
      </c>
      <c r="D204" s="16">
        <v>46007</v>
      </c>
      <c r="E204" s="16"/>
      <c r="F204" s="14" t="s">
        <v>2530</v>
      </c>
      <c r="G204" s="14" t="s">
        <v>2315</v>
      </c>
      <c r="H204" s="14" t="s">
        <v>2316</v>
      </c>
      <c r="I204" s="15">
        <v>30.75</v>
      </c>
      <c r="J204" s="77">
        <v>4</v>
      </c>
      <c r="K204" s="92"/>
    </row>
    <row r="205" spans="1:11" ht="29.4" customHeight="1" x14ac:dyDescent="0.25">
      <c r="A205" s="14" t="s">
        <v>2293</v>
      </c>
      <c r="B205" s="14" t="s">
        <v>2531</v>
      </c>
      <c r="C205" s="14" t="s">
        <v>2532</v>
      </c>
      <c r="D205" s="16">
        <v>46010</v>
      </c>
      <c r="E205" s="16"/>
      <c r="F205" s="14" t="s">
        <v>2533</v>
      </c>
      <c r="G205" s="14" t="s">
        <v>2408</v>
      </c>
      <c r="H205" s="14" t="s">
        <v>2409</v>
      </c>
      <c r="I205" s="15">
        <v>300</v>
      </c>
      <c r="J205" s="77">
        <v>4</v>
      </c>
      <c r="K205" s="92"/>
    </row>
    <row r="206" spans="1:11" ht="24" customHeight="1" x14ac:dyDescent="0.25">
      <c r="A206" s="14" t="s">
        <v>2293</v>
      </c>
      <c r="B206" s="14" t="s">
        <v>2534</v>
      </c>
      <c r="C206" s="14" t="s">
        <v>2535</v>
      </c>
      <c r="D206" s="16">
        <v>46010</v>
      </c>
      <c r="E206" s="16"/>
      <c r="F206" s="14" t="s">
        <v>2536</v>
      </c>
      <c r="G206" s="14" t="s">
        <v>2537</v>
      </c>
      <c r="H206" s="14" t="s">
        <v>2538</v>
      </c>
      <c r="I206" s="15">
        <v>425</v>
      </c>
      <c r="J206" s="77">
        <v>5</v>
      </c>
      <c r="K206" s="92"/>
    </row>
    <row r="207" spans="1:11" ht="31.2" customHeight="1" x14ac:dyDescent="0.25">
      <c r="A207" s="14" t="s">
        <v>2293</v>
      </c>
      <c r="B207" s="14" t="s">
        <v>2539</v>
      </c>
      <c r="C207" s="14" t="s">
        <v>2540</v>
      </c>
      <c r="D207" s="16">
        <v>46010</v>
      </c>
      <c r="E207" s="16"/>
      <c r="F207" s="14" t="s">
        <v>2541</v>
      </c>
      <c r="G207" s="14" t="s">
        <v>2296</v>
      </c>
      <c r="H207" s="14" t="s">
        <v>2297</v>
      </c>
      <c r="I207" s="15">
        <v>590</v>
      </c>
      <c r="J207" s="77">
        <v>4</v>
      </c>
      <c r="K207" s="92"/>
    </row>
    <row r="208" spans="1:11" ht="27" customHeight="1" x14ac:dyDescent="0.25">
      <c r="A208" s="14" t="s">
        <v>2293</v>
      </c>
      <c r="B208" s="14" t="s">
        <v>2542</v>
      </c>
      <c r="C208" s="14" t="s">
        <v>2543</v>
      </c>
      <c r="D208" s="16">
        <v>46010</v>
      </c>
      <c r="E208" s="16"/>
      <c r="F208" s="14" t="s">
        <v>2544</v>
      </c>
      <c r="G208" s="14" t="s">
        <v>2378</v>
      </c>
      <c r="H208" s="14" t="s">
        <v>2379</v>
      </c>
      <c r="I208" s="15">
        <v>708</v>
      </c>
      <c r="J208" s="77">
        <v>5</v>
      </c>
      <c r="K208" s="92"/>
    </row>
    <row r="209" spans="1:11" ht="57.6" customHeight="1" x14ac:dyDescent="0.25">
      <c r="A209" s="14" t="s">
        <v>2293</v>
      </c>
      <c r="B209" s="14" t="s">
        <v>2545</v>
      </c>
      <c r="C209" s="14"/>
      <c r="D209" s="16">
        <v>46010</v>
      </c>
      <c r="E209" s="16"/>
      <c r="F209" s="14" t="s">
        <v>2546</v>
      </c>
      <c r="G209" s="14" t="s">
        <v>2547</v>
      </c>
      <c r="H209" s="14" t="s">
        <v>2548</v>
      </c>
      <c r="I209" s="15">
        <v>1911</v>
      </c>
      <c r="J209" s="77">
        <v>1</v>
      </c>
      <c r="K209" s="92"/>
    </row>
    <row r="210" spans="1:11" ht="40.799999999999997" x14ac:dyDescent="0.25">
      <c r="A210" s="14" t="s">
        <v>2293</v>
      </c>
      <c r="B210" s="14" t="s">
        <v>2549</v>
      </c>
      <c r="C210" s="14" t="s">
        <v>2551</v>
      </c>
      <c r="D210" s="16"/>
      <c r="E210" s="16">
        <v>46010</v>
      </c>
      <c r="F210" s="14" t="s">
        <v>2550</v>
      </c>
      <c r="G210" s="14" t="s">
        <v>2441</v>
      </c>
      <c r="H210" s="379" t="s">
        <v>2447</v>
      </c>
      <c r="I210" s="15">
        <v>1376.8</v>
      </c>
      <c r="J210" s="77">
        <v>1</v>
      </c>
      <c r="K210" s="92"/>
    </row>
    <row r="211" spans="1:11" ht="40.799999999999997" x14ac:dyDescent="0.25">
      <c r="A211" s="14" t="s">
        <v>2293</v>
      </c>
      <c r="B211" s="14" t="s">
        <v>2549</v>
      </c>
      <c r="C211" s="14" t="s">
        <v>2552</v>
      </c>
      <c r="D211" s="16"/>
      <c r="E211" s="16">
        <v>46010</v>
      </c>
      <c r="F211" s="14" t="s">
        <v>2550</v>
      </c>
      <c r="G211" s="14" t="s">
        <v>2553</v>
      </c>
      <c r="H211" s="379" t="s">
        <v>2554</v>
      </c>
      <c r="I211" s="15">
        <v>1072.2</v>
      </c>
      <c r="J211" s="77">
        <v>1</v>
      </c>
      <c r="K211" s="92"/>
    </row>
    <row r="212" spans="1:11" ht="30.6" x14ac:dyDescent="0.25">
      <c r="A212" s="14" t="s">
        <v>2293</v>
      </c>
      <c r="B212" s="14" t="s">
        <v>2556</v>
      </c>
      <c r="C212" s="14" t="s">
        <v>2557</v>
      </c>
      <c r="D212" s="16"/>
      <c r="E212" s="16">
        <v>46010</v>
      </c>
      <c r="F212" s="14" t="s">
        <v>2555</v>
      </c>
      <c r="G212" s="14" t="s">
        <v>2386</v>
      </c>
      <c r="H212" s="14" t="s">
        <v>2387</v>
      </c>
      <c r="I212" s="15">
        <v>6376</v>
      </c>
      <c r="J212" s="77">
        <v>1</v>
      </c>
      <c r="K212" s="92"/>
    </row>
    <row r="213" spans="1:11" ht="20.399999999999999" customHeight="1" x14ac:dyDescent="0.25">
      <c r="A213" s="14" t="s">
        <v>2293</v>
      </c>
      <c r="B213" s="14" t="s">
        <v>2559</v>
      </c>
      <c r="C213" s="14" t="s">
        <v>2558</v>
      </c>
      <c r="D213" s="16">
        <v>46014</v>
      </c>
      <c r="E213" s="16"/>
      <c r="F213" s="14" t="s">
        <v>2560</v>
      </c>
      <c r="G213" s="14" t="s">
        <v>2561</v>
      </c>
      <c r="H213" s="14" t="s">
        <v>2562</v>
      </c>
      <c r="I213" s="15">
        <v>413.75</v>
      </c>
      <c r="J213" s="77">
        <v>4</v>
      </c>
      <c r="K213" s="92"/>
    </row>
    <row r="214" spans="1:11" ht="22.8" customHeight="1" x14ac:dyDescent="0.25">
      <c r="A214" s="14" t="s">
        <v>2293</v>
      </c>
      <c r="B214" s="14" t="s">
        <v>2563</v>
      </c>
      <c r="C214" s="14" t="s">
        <v>2564</v>
      </c>
      <c r="D214" s="16">
        <v>46014</v>
      </c>
      <c r="E214" s="16"/>
      <c r="F214" s="14" t="s">
        <v>2565</v>
      </c>
      <c r="G214" s="14" t="s">
        <v>2566</v>
      </c>
      <c r="H214" s="14" t="s">
        <v>2567</v>
      </c>
      <c r="I214" s="15">
        <v>535.54</v>
      </c>
      <c r="J214" s="77">
        <v>4</v>
      </c>
      <c r="K214" s="92"/>
    </row>
    <row r="215" spans="1:11" ht="34.200000000000003" customHeight="1" x14ac:dyDescent="0.25">
      <c r="A215" s="14" t="s">
        <v>2293</v>
      </c>
      <c r="B215" s="14" t="s">
        <v>2581</v>
      </c>
      <c r="C215" s="14" t="s">
        <v>2582</v>
      </c>
      <c r="D215" s="16">
        <v>46014</v>
      </c>
      <c r="E215" s="16"/>
      <c r="F215" s="14" t="s">
        <v>2583</v>
      </c>
      <c r="G215" s="14" t="s">
        <v>2566</v>
      </c>
      <c r="H215" s="14" t="s">
        <v>2567</v>
      </c>
      <c r="I215" s="15">
        <v>0</v>
      </c>
      <c r="J215" s="77">
        <v>4</v>
      </c>
      <c r="K215" s="92"/>
    </row>
    <row r="216" spans="1:11" ht="52.8" customHeight="1" x14ac:dyDescent="0.25">
      <c r="A216" s="14" t="s">
        <v>2293</v>
      </c>
      <c r="B216" s="14" t="s">
        <v>2568</v>
      </c>
      <c r="C216" s="14" t="s">
        <v>2569</v>
      </c>
      <c r="D216" s="16">
        <v>46014</v>
      </c>
      <c r="E216" s="16"/>
      <c r="F216" s="14" t="s">
        <v>2570</v>
      </c>
      <c r="G216" s="14" t="s">
        <v>2571</v>
      </c>
      <c r="H216" s="14" t="s">
        <v>2572</v>
      </c>
      <c r="I216" s="15">
        <v>1500</v>
      </c>
      <c r="J216" s="77">
        <v>2</v>
      </c>
      <c r="K216" s="92"/>
    </row>
    <row r="217" spans="1:11" ht="39.6" customHeight="1" x14ac:dyDescent="0.25">
      <c r="A217" s="14" t="s">
        <v>2293</v>
      </c>
      <c r="B217" s="14" t="s">
        <v>2573</v>
      </c>
      <c r="C217" s="14" t="s">
        <v>2574</v>
      </c>
      <c r="D217" s="16">
        <v>46014</v>
      </c>
      <c r="E217" s="16"/>
      <c r="F217" s="14" t="s">
        <v>2575</v>
      </c>
      <c r="G217" s="14" t="s">
        <v>2571</v>
      </c>
      <c r="H217" s="14" t="s">
        <v>2572</v>
      </c>
      <c r="I217" s="15">
        <v>1500</v>
      </c>
      <c r="J217" s="77">
        <v>3</v>
      </c>
      <c r="K217" s="92"/>
    </row>
    <row r="218" spans="1:11" ht="41.4" customHeight="1" x14ac:dyDescent="0.25">
      <c r="A218" s="14" t="s">
        <v>2293</v>
      </c>
      <c r="B218" s="14" t="s">
        <v>2576</v>
      </c>
      <c r="C218" s="14" t="s">
        <v>2578</v>
      </c>
      <c r="D218" s="16">
        <v>46020</v>
      </c>
      <c r="E218" s="16"/>
      <c r="F218" s="14" t="s">
        <v>2577</v>
      </c>
      <c r="G218" s="14" t="s">
        <v>2579</v>
      </c>
      <c r="H218" s="14" t="s">
        <v>2580</v>
      </c>
      <c r="I218" s="15">
        <v>7500</v>
      </c>
      <c r="J218" s="77">
        <v>1</v>
      </c>
      <c r="K218" s="92"/>
    </row>
    <row r="219" spans="1:11" ht="33.6" customHeight="1" x14ac:dyDescent="0.25">
      <c r="A219" s="14" t="s">
        <v>2293</v>
      </c>
      <c r="B219" s="14" t="s">
        <v>2584</v>
      </c>
      <c r="C219" s="14" t="s">
        <v>2585</v>
      </c>
      <c r="D219" s="16">
        <v>46021</v>
      </c>
      <c r="E219" s="16"/>
      <c r="F219" s="14" t="s">
        <v>2586</v>
      </c>
      <c r="G219" s="14" t="s">
        <v>2587</v>
      </c>
      <c r="H219" s="14" t="s">
        <v>2588</v>
      </c>
      <c r="I219" s="15">
        <v>91.02</v>
      </c>
      <c r="J219" s="77">
        <v>4</v>
      </c>
      <c r="K219" s="92"/>
    </row>
    <row r="220" spans="1:11" ht="40.799999999999997" x14ac:dyDescent="0.25">
      <c r="A220" s="14" t="s">
        <v>2293</v>
      </c>
      <c r="B220" s="14" t="s">
        <v>2589</v>
      </c>
      <c r="C220" s="14" t="s">
        <v>2590</v>
      </c>
      <c r="D220" s="16">
        <v>46021</v>
      </c>
      <c r="E220" s="16"/>
      <c r="F220" s="14" t="s">
        <v>2591</v>
      </c>
      <c r="G220" s="14" t="s">
        <v>2587</v>
      </c>
      <c r="H220" s="14" t="s">
        <v>2588</v>
      </c>
      <c r="I220" s="15">
        <v>0</v>
      </c>
      <c r="J220" s="77">
        <v>4</v>
      </c>
      <c r="K220" s="92"/>
    </row>
    <row r="221" spans="1:11" ht="15.6" customHeight="1" x14ac:dyDescent="0.25">
      <c r="A221" s="14" t="s">
        <v>2293</v>
      </c>
      <c r="B221" s="14" t="s">
        <v>2593</v>
      </c>
      <c r="C221" s="14" t="s">
        <v>2594</v>
      </c>
      <c r="D221" s="16">
        <v>45950</v>
      </c>
      <c r="E221" s="16">
        <v>46021</v>
      </c>
      <c r="F221" s="14" t="s">
        <v>2597</v>
      </c>
      <c r="G221" s="14" t="s">
        <v>2596</v>
      </c>
      <c r="H221" s="14" t="s">
        <v>2595</v>
      </c>
      <c r="I221" s="15">
        <v>98.3</v>
      </c>
      <c r="J221" s="77">
        <v>4</v>
      </c>
      <c r="K221" s="92"/>
    </row>
    <row r="222" spans="1:11" ht="13.2" x14ac:dyDescent="0.25">
      <c r="A222" s="14" t="s">
        <v>2293</v>
      </c>
      <c r="B222" s="14" t="s">
        <v>2592</v>
      </c>
      <c r="C222" s="14"/>
      <c r="D222" s="16">
        <v>46022</v>
      </c>
      <c r="E222" s="16"/>
      <c r="F222" s="14" t="s">
        <v>2308</v>
      </c>
      <c r="G222" s="14" t="s">
        <v>2305</v>
      </c>
      <c r="H222" s="14" t="s">
        <v>2306</v>
      </c>
      <c r="I222" s="15">
        <v>13</v>
      </c>
      <c r="J222" s="77">
        <v>4</v>
      </c>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sheetData>
  <dataConsolidate/>
  <mergeCells count="5">
    <mergeCell ref="A100:H100"/>
    <mergeCell ref="I101:J101"/>
    <mergeCell ref="I100:J100"/>
    <mergeCell ref="A101:H101"/>
    <mergeCell ref="A105:J105"/>
  </mergeCells>
  <conditionalFormatting sqref="A107:J4991">
    <cfRule type="expression" dxfId="158" priority="132" stopIfTrue="1">
      <formula>$A107&lt;&gt;""</formula>
    </cfRule>
  </conditionalFormatting>
  <conditionalFormatting sqref="B463:E468">
    <cfRule type="expression" dxfId="157" priority="223" stopIfTrue="1">
      <formula>$A463&lt;&gt;""</formula>
    </cfRule>
  </conditionalFormatting>
  <conditionalFormatting sqref="B475:E479">
    <cfRule type="expression" dxfId="156" priority="258" stopIfTrue="1">
      <formula>$A475&lt;&gt;""</formula>
    </cfRule>
  </conditionalFormatting>
  <conditionalFormatting sqref="B680:E680">
    <cfRule type="expression" dxfId="155" priority="150" stopIfTrue="1">
      <formula>$A680&lt;&gt;""</formula>
    </cfRule>
  </conditionalFormatting>
  <conditionalFormatting sqref="B682:E682 H682:I682 B683:I684 B685:E690 H685:I690">
    <cfRule type="expression" dxfId="154" priority="110" stopIfTrue="1">
      <formula>$A682&lt;&gt;""</formula>
    </cfRule>
  </conditionalFormatting>
  <conditionalFormatting sqref="B692:E692 H692:I692">
    <cfRule type="expression" dxfId="153" priority="101" stopIfTrue="1">
      <formula>$A692&lt;&gt;""</formula>
    </cfRule>
  </conditionalFormatting>
  <conditionalFormatting sqref="B810:E810">
    <cfRule type="expression" dxfId="152" priority="173" stopIfTrue="1">
      <formula>$A810&lt;&gt;""</formula>
    </cfRule>
  </conditionalFormatting>
  <conditionalFormatting sqref="B1101:E1101">
    <cfRule type="expression" dxfId="151" priority="219" stopIfTrue="1">
      <formula>$A1101&lt;&gt;""</formula>
    </cfRule>
  </conditionalFormatting>
  <conditionalFormatting sqref="B1105:E1105">
    <cfRule type="expression" dxfId="150" priority="275" stopIfTrue="1">
      <formula>$A1105&lt;&gt;""</formula>
    </cfRule>
  </conditionalFormatting>
  <conditionalFormatting sqref="B1122:E1127">
    <cfRule type="expression" dxfId="149" priority="265" stopIfTrue="1">
      <formula>$A1122&lt;&gt;""</formula>
    </cfRule>
  </conditionalFormatting>
  <conditionalFormatting sqref="B1129:E1139">
    <cfRule type="expression" dxfId="148" priority="133" stopIfTrue="1">
      <formula>$A1129&lt;&gt;""</formula>
    </cfRule>
  </conditionalFormatting>
  <conditionalFormatting sqref="B1143:E1143">
    <cfRule type="expression" dxfId="147" priority="159" stopIfTrue="1">
      <formula>$A1143&lt;&gt;""</formula>
    </cfRule>
  </conditionalFormatting>
  <conditionalFormatting sqref="B1244:E1251 I1244:J1261">
    <cfRule type="expression" dxfId="146" priority="209" stopIfTrue="1">
      <formula>$A1244&lt;&gt;""</formula>
    </cfRule>
  </conditionalFormatting>
  <conditionalFormatting sqref="B1284:E1292">
    <cfRule type="expression" dxfId="145" priority="244" stopIfTrue="1">
      <formula>$A1284&lt;&gt;""</formula>
    </cfRule>
  </conditionalFormatting>
  <conditionalFormatting sqref="B1294:E1317">
    <cfRule type="expression" dxfId="144" priority="123" stopIfTrue="1">
      <formula>$A1294&lt;&gt;""</formula>
    </cfRule>
  </conditionalFormatting>
  <conditionalFormatting sqref="B1351:E1354">
    <cfRule type="expression" dxfId="143" priority="140" stopIfTrue="1">
      <formula>$A1351&lt;&gt;""</formula>
    </cfRule>
  </conditionalFormatting>
  <conditionalFormatting sqref="B1356:E1358">
    <cfRule type="expression" dxfId="142" priority="345" stopIfTrue="1">
      <formula>$A1356&lt;&gt;""</formula>
    </cfRule>
  </conditionalFormatting>
  <conditionalFormatting sqref="B1360:E1370">
    <cfRule type="expression" dxfId="141" priority="164" stopIfTrue="1">
      <formula>$A1360&lt;&gt;""</formula>
    </cfRule>
  </conditionalFormatting>
  <conditionalFormatting sqref="B1384:E1395">
    <cfRule type="expression" dxfId="140" priority="202" stopIfTrue="1">
      <formula>$A1384&lt;&gt;""</formula>
    </cfRule>
  </conditionalFormatting>
  <conditionalFormatting sqref="B1403:E1441">
    <cfRule type="expression" dxfId="139" priority="239" stopIfTrue="1">
      <formula>$A1403&lt;&gt;""</formula>
    </cfRule>
  </conditionalFormatting>
  <conditionalFormatting sqref="B1444:E1449">
    <cfRule type="expression" dxfId="138" priority="309" stopIfTrue="1">
      <formula>$A1444&lt;&gt;""</formula>
    </cfRule>
  </conditionalFormatting>
  <conditionalFormatting sqref="B480:G480">
    <cfRule type="expression" dxfId="137" priority="259" stopIfTrue="1">
      <formula>$A480&lt;&gt;""</formula>
    </cfRule>
  </conditionalFormatting>
  <conditionalFormatting sqref="B469:H474">
    <cfRule type="expression" dxfId="136" priority="279" stopIfTrue="1">
      <formula>$A469&lt;&gt;""</formula>
    </cfRule>
  </conditionalFormatting>
  <conditionalFormatting sqref="B481:H487">
    <cfRule type="expression" dxfId="135" priority="235" stopIfTrue="1">
      <formula>$A481&lt;&gt;""</formula>
    </cfRule>
  </conditionalFormatting>
  <conditionalFormatting sqref="B1058:H1073">
    <cfRule type="expression" dxfId="134" priority="305" stopIfTrue="1">
      <formula>$A1058&lt;&gt;""</formula>
    </cfRule>
  </conditionalFormatting>
  <conditionalFormatting sqref="B1263:H1265 B1266:E1279 H1266:H1279">
    <cfRule type="expression" dxfId="133" priority="234" stopIfTrue="1">
      <formula>$A1263&lt;&gt;""</formula>
    </cfRule>
  </conditionalFormatting>
  <conditionalFormatting sqref="B1281:H1283">
    <cfRule type="expression" dxfId="132" priority="129" stopIfTrue="1">
      <formula>$A1281&lt;&gt;""</formula>
    </cfRule>
  </conditionalFormatting>
  <conditionalFormatting sqref="B1355:H1355">
    <cfRule type="expression" dxfId="131" priority="375" stopIfTrue="1">
      <formula>$A1355&lt;&gt;""</formula>
    </cfRule>
  </conditionalFormatting>
  <conditionalFormatting sqref="B1371:H1376">
    <cfRule type="expression" dxfId="130" priority="103" stopIfTrue="1">
      <formula>$A1371&lt;&gt;""</formula>
    </cfRule>
  </conditionalFormatting>
  <conditionalFormatting sqref="B1401:H1402">
    <cfRule type="expression" dxfId="129" priority="282" stopIfTrue="1">
      <formula>$A1401&lt;&gt;""</formula>
    </cfRule>
  </conditionalFormatting>
  <conditionalFormatting sqref="B175:I189">
    <cfRule type="expression" dxfId="128" priority="332" stopIfTrue="1">
      <formula>$A175&lt;&gt;""</formula>
    </cfRule>
  </conditionalFormatting>
  <conditionalFormatting sqref="B233:I233 B234:E266">
    <cfRule type="expression" dxfId="127" priority="346" stopIfTrue="1">
      <formula>$A233&lt;&gt;""</formula>
    </cfRule>
  </conditionalFormatting>
  <conditionalFormatting sqref="B267:I311">
    <cfRule type="expression" dxfId="126" priority="179" stopIfTrue="1">
      <formula>$A267&lt;&gt;""</formula>
    </cfRule>
  </conditionalFormatting>
  <conditionalFormatting sqref="B488:I490">
    <cfRule type="expression" dxfId="125" priority="181" stopIfTrue="1">
      <formula>$A488&lt;&gt;""</formula>
    </cfRule>
  </conditionalFormatting>
  <conditionalFormatting sqref="B636:I679">
    <cfRule type="expression" dxfId="124" priority="342" stopIfTrue="1">
      <formula>$A636&lt;&gt;""</formula>
    </cfRule>
  </conditionalFormatting>
  <conditionalFormatting sqref="B681:I681">
    <cfRule type="expression" dxfId="123" priority="108" stopIfTrue="1">
      <formula>$A681&lt;&gt;""</formula>
    </cfRule>
  </conditionalFormatting>
  <conditionalFormatting sqref="B1128:I1128">
    <cfRule type="expression" dxfId="122" priority="233" stopIfTrue="1">
      <formula>$A1128&lt;&gt;""</formula>
    </cfRule>
  </conditionalFormatting>
  <conditionalFormatting sqref="B1140:I1142">
    <cfRule type="expression" dxfId="121" priority="102" stopIfTrue="1">
      <formula>$A1140&lt;&gt;""</formula>
    </cfRule>
  </conditionalFormatting>
  <conditionalFormatting sqref="B1144:I1148">
    <cfRule type="expression" dxfId="120" priority="104" stopIfTrue="1">
      <formula>$A1144&lt;&gt;""</formula>
    </cfRule>
  </conditionalFormatting>
  <conditionalFormatting sqref="B1262:I1262 I1263:I1279">
    <cfRule type="expression" dxfId="119" priority="237" stopIfTrue="1">
      <formula>$A1262&lt;&gt;""</formula>
    </cfRule>
  </conditionalFormatting>
  <conditionalFormatting sqref="B1359:I1359">
    <cfRule type="expression" dxfId="118" priority="232" stopIfTrue="1">
      <formula>$A1359&lt;&gt;""</formula>
    </cfRule>
  </conditionalFormatting>
  <conditionalFormatting sqref="B135:J163 F156:F184">
    <cfRule type="expression" dxfId="117" priority="155" stopIfTrue="1">
      <formula>$A135&lt;&gt;""</formula>
    </cfRule>
  </conditionalFormatting>
  <conditionalFormatting sqref="B351:J411">
    <cfRule type="expression" dxfId="116" priority="347" stopIfTrue="1">
      <formula>$A351&lt;&gt;""</formula>
    </cfRule>
  </conditionalFormatting>
  <conditionalFormatting sqref="B448:J449">
    <cfRule type="expression" dxfId="115" priority="308" stopIfTrue="1">
      <formula>$A448&lt;&gt;""</formula>
    </cfRule>
  </conditionalFormatting>
  <conditionalFormatting sqref="B590:J616">
    <cfRule type="expression" dxfId="114" priority="88" stopIfTrue="1">
      <formula>$A590&lt;&gt;""</formula>
    </cfRule>
  </conditionalFormatting>
  <conditionalFormatting sqref="B1044:J1045">
    <cfRule type="expression" dxfId="113" priority="303" stopIfTrue="1">
      <formula>$A1044&lt;&gt;""</formula>
    </cfRule>
  </conditionalFormatting>
  <conditionalFormatting sqref="B1118:J1121">
    <cfRule type="expression" dxfId="112" priority="93" stopIfTrue="1">
      <formula>$A1118&lt;&gt;""</formula>
    </cfRule>
  </conditionalFormatting>
  <conditionalFormatting sqref="B1149:J1243">
    <cfRule type="expression" dxfId="111" priority="119" stopIfTrue="1">
      <formula>$A1149&lt;&gt;""</formula>
    </cfRule>
  </conditionalFormatting>
  <conditionalFormatting sqref="B1397:J1397">
    <cfRule type="expression" dxfId="110" priority="284" stopIfTrue="1">
      <formula>$A1397&lt;&gt;""</formula>
    </cfRule>
  </conditionalFormatting>
  <conditionalFormatting sqref="B1452:J4365">
    <cfRule type="expression" dxfId="109" priority="128" stopIfTrue="1">
      <formula>$A1452&lt;&gt;""</formula>
    </cfRule>
  </conditionalFormatting>
  <conditionalFormatting sqref="F191:H195">
    <cfRule type="expression" dxfId="108" priority="210" stopIfTrue="1">
      <formula>$A191&lt;&gt;""</formula>
    </cfRule>
  </conditionalFormatting>
  <conditionalFormatting sqref="F198:H199">
    <cfRule type="expression" dxfId="107" priority="204" stopIfTrue="1">
      <formula>$A198&lt;&gt;""</formula>
    </cfRule>
  </conditionalFormatting>
  <conditionalFormatting sqref="F463:H464">
    <cfRule type="expression" dxfId="106" priority="225" stopIfTrue="1">
      <formula>$A463&lt;&gt;""</formula>
    </cfRule>
  </conditionalFormatting>
  <conditionalFormatting sqref="F467:H468">
    <cfRule type="expression" dxfId="105" priority="315" stopIfTrue="1">
      <formula>$A467&lt;&gt;""</formula>
    </cfRule>
  </conditionalFormatting>
  <conditionalFormatting sqref="F475:H477 H478:H480">
    <cfRule type="expression" dxfId="104" priority="257" stopIfTrue="1">
      <formula>$A475&lt;&gt;""</formula>
    </cfRule>
  </conditionalFormatting>
  <conditionalFormatting sqref="F1122:H1122">
    <cfRule type="expression" dxfId="103" priority="366" stopIfTrue="1">
      <formula>$A1122&lt;&gt;""</formula>
    </cfRule>
  </conditionalFormatting>
  <conditionalFormatting sqref="F1246:H1251">
    <cfRule type="expression" dxfId="102" priority="208" stopIfTrue="1">
      <formula>$A1246&lt;&gt;""</formula>
    </cfRule>
  </conditionalFormatting>
  <conditionalFormatting sqref="F170:I172">
    <cfRule type="expression" dxfId="101" priority="336" stopIfTrue="1">
      <formula>$A170&lt;&gt;""</formula>
    </cfRule>
  </conditionalFormatting>
  <conditionalFormatting sqref="F238:I238">
    <cfRule type="expression" dxfId="100" priority="236" stopIfTrue="1">
      <formula>$A238&lt;&gt;""</formula>
    </cfRule>
  </conditionalFormatting>
  <conditionalFormatting sqref="F164:J169 I219:J219 F220:J232 J233:J311 F240:I266 B461:I462 J461:J490 J636:J694 B691:I691 B693:I694 B802:E802 H802:J802 H810:J810 B817:E817 H817:J817 I1046:J1073 B1102:H1102 I1102:J1117 H1105:H1117 B1106:G1117 I1122:J1127 F1244:H1244 B1252:H1261 J1262:J1279 B1293:H1293 B1318:H1350 I1355:J1358 J1359:J1376 F1404:H1438 F1439:J1441 B1442:H1443 B164:E174">
    <cfRule type="expression" dxfId="99" priority="376" stopIfTrue="1">
      <formula>$A164&lt;&gt;""</formula>
    </cfRule>
  </conditionalFormatting>
  <conditionalFormatting sqref="H190">
    <cfRule type="expression" dxfId="98" priority="216" stopIfTrue="1">
      <formula>$A190&lt;&gt;""</formula>
    </cfRule>
  </conditionalFormatting>
  <conditionalFormatting sqref="H196:H197">
    <cfRule type="expression" dxfId="97" priority="205" stopIfTrue="1">
      <formula>$A196&lt;&gt;""</formula>
    </cfRule>
  </conditionalFormatting>
  <conditionalFormatting sqref="H465:H466">
    <cfRule type="expression" dxfId="96" priority="229" stopIfTrue="1">
      <formula>$A465&lt;&gt;""</formula>
    </cfRule>
  </conditionalFormatting>
  <conditionalFormatting sqref="H1123:H1127">
    <cfRule type="expression" dxfId="95" priority="267" stopIfTrue="1">
      <formula>$A1123&lt;&gt;""</formula>
    </cfRule>
  </conditionalFormatting>
  <conditionalFormatting sqref="H1245">
    <cfRule type="expression" dxfId="94" priority="278" stopIfTrue="1">
      <formula>$A1245&lt;&gt;""</formula>
    </cfRule>
  </conditionalFormatting>
  <conditionalFormatting sqref="H1284:H1292">
    <cfRule type="expression" dxfId="93" priority="246" stopIfTrue="1">
      <formula>$A1284&lt;&gt;""</formula>
    </cfRule>
  </conditionalFormatting>
  <conditionalFormatting sqref="H1294:H1317">
    <cfRule type="expression" dxfId="92" priority="125" stopIfTrue="1">
      <formula>$A1294&lt;&gt;""</formula>
    </cfRule>
  </conditionalFormatting>
  <conditionalFormatting sqref="H1356:H1358">
    <cfRule type="expression" dxfId="91" priority="344" stopIfTrue="1">
      <formula>$A1356&lt;&gt;""</formula>
    </cfRule>
  </conditionalFormatting>
  <conditionalFormatting sqref="H1360:H1370">
    <cfRule type="expression" dxfId="90" priority="105" stopIfTrue="1">
      <formula>$A1360&lt;&gt;""</formula>
    </cfRule>
  </conditionalFormatting>
  <conditionalFormatting sqref="H1403">
    <cfRule type="expression" dxfId="89" priority="241" stopIfTrue="1">
      <formula>$A1403&lt;&gt;""</formula>
    </cfRule>
  </conditionalFormatting>
  <conditionalFormatting sqref="H1444:H1449">
    <cfRule type="expression" dxfId="88" priority="311" stopIfTrue="1">
      <formula>$A1444&lt;&gt;""</formula>
    </cfRule>
  </conditionalFormatting>
  <conditionalFormatting sqref="H173:I174">
    <cfRule type="expression" dxfId="87" priority="333" stopIfTrue="1">
      <formula>$A173&lt;&gt;""</formula>
    </cfRule>
  </conditionalFormatting>
  <conditionalFormatting sqref="H234:I237">
    <cfRule type="expression" dxfId="86" priority="335" stopIfTrue="1">
      <formula>$A234&lt;&gt;""</formula>
    </cfRule>
  </conditionalFormatting>
  <conditionalFormatting sqref="H239:I239">
    <cfRule type="expression" dxfId="85" priority="211" stopIfTrue="1">
      <formula>$A239&lt;&gt;""</formula>
    </cfRule>
  </conditionalFormatting>
  <conditionalFormatting sqref="H680:I680">
    <cfRule type="expression" dxfId="84" priority="152" stopIfTrue="1">
      <formula>$A680&lt;&gt;""</formula>
    </cfRule>
  </conditionalFormatting>
  <conditionalFormatting sqref="H1129:I1139">
    <cfRule type="expression" dxfId="83" priority="136" stopIfTrue="1">
      <formula>$A1129&lt;&gt;""</formula>
    </cfRule>
  </conditionalFormatting>
  <conditionalFormatting sqref="H1143:I1143">
    <cfRule type="expression" dxfId="82" priority="162" stopIfTrue="1">
      <formula>$A1143&lt;&gt;""</formula>
    </cfRule>
  </conditionalFormatting>
  <conditionalFormatting sqref="H1101:J1101">
    <cfRule type="expression" dxfId="81" priority="218" stopIfTrue="1">
      <formula>$A1101&lt;&gt;""</formula>
    </cfRule>
  </conditionalFormatting>
  <conditionalFormatting sqref="H1351:J1354">
    <cfRule type="expression" dxfId="80" priority="141" stopIfTrue="1">
      <formula>$A1351&lt;&gt;""</formula>
    </cfRule>
  </conditionalFormatting>
  <conditionalFormatting sqref="H1384:J1395">
    <cfRule type="expression" dxfId="79" priority="100" stopIfTrue="1">
      <formula>$A1384&lt;&gt;""</formula>
    </cfRule>
  </conditionalFormatting>
  <conditionalFormatting sqref="I463:I487">
    <cfRule type="expression" dxfId="78" priority="226" stopIfTrue="1">
      <formula>$A463&lt;&gt;""</formula>
    </cfRule>
  </conditionalFormatting>
  <conditionalFormatting sqref="I1360:I1376">
    <cfRule type="expression" dxfId="77" priority="168" stopIfTrue="1">
      <formula>$A1360&lt;&gt;""</formula>
    </cfRule>
  </conditionalFormatting>
  <conditionalFormatting sqref="I1281:J1350">
    <cfRule type="expression" dxfId="76" priority="248" stopIfTrue="1">
      <formula>$A1281&lt;&gt;""</formula>
    </cfRule>
  </conditionalFormatting>
  <conditionalFormatting sqref="I1401:J1438">
    <cfRule type="expression" dxfId="75" priority="243" stopIfTrue="1">
      <formula>$A1401&lt;&gt;""</formula>
    </cfRule>
  </conditionalFormatting>
  <conditionalFormatting sqref="I1442:J1449">
    <cfRule type="expression" dxfId="74" priority="341" stopIfTrue="1">
      <formula>$A1442&lt;&gt;""</formula>
    </cfRule>
  </conditionalFormatting>
  <conditionalFormatting sqref="J1128:J1148">
    <cfRule type="expression" dxfId="73" priority="368" stopIfTrue="1">
      <formula>$A1128&lt;&gt;""</formula>
    </cfRule>
  </conditionalFormatting>
  <conditionalFormatting sqref="E164">
    <cfRule type="expression" dxfId="72" priority="73" stopIfTrue="1">
      <formula>$A164&lt;&gt;""</formula>
    </cfRule>
  </conditionalFormatting>
  <conditionalFormatting sqref="E165">
    <cfRule type="expression" dxfId="71" priority="72" stopIfTrue="1">
      <formula>$A165&lt;&gt;""</formula>
    </cfRule>
  </conditionalFormatting>
  <conditionalFormatting sqref="E166">
    <cfRule type="expression" dxfId="70" priority="71" stopIfTrue="1">
      <formula>$A166&lt;&gt;""</formula>
    </cfRule>
  </conditionalFormatting>
  <conditionalFormatting sqref="E167">
    <cfRule type="expression" dxfId="69" priority="70" stopIfTrue="1">
      <formula>$A167&lt;&gt;""</formula>
    </cfRule>
  </conditionalFormatting>
  <conditionalFormatting sqref="E168">
    <cfRule type="expression" dxfId="68" priority="69" stopIfTrue="1">
      <formula>$A168&lt;&gt;""</formula>
    </cfRule>
  </conditionalFormatting>
  <conditionalFormatting sqref="E169:E199">
    <cfRule type="expression" dxfId="67" priority="68" stopIfTrue="1">
      <formula>$A169&lt;&gt;""</formula>
    </cfRule>
  </conditionalFormatting>
  <conditionalFormatting sqref="B164">
    <cfRule type="expression" dxfId="66" priority="67" stopIfTrue="1">
      <formula>$A164&lt;&gt;""</formula>
    </cfRule>
  </conditionalFormatting>
  <conditionalFormatting sqref="B165">
    <cfRule type="expression" dxfId="65" priority="66" stopIfTrue="1">
      <formula>$A165&lt;&gt;""</formula>
    </cfRule>
  </conditionalFormatting>
  <conditionalFormatting sqref="B166">
    <cfRule type="expression" dxfId="64" priority="65" stopIfTrue="1">
      <formula>$A166&lt;&gt;""</formula>
    </cfRule>
  </conditionalFormatting>
  <conditionalFormatting sqref="B167">
    <cfRule type="expression" dxfId="63" priority="64" stopIfTrue="1">
      <formula>$A167&lt;&gt;""</formula>
    </cfRule>
  </conditionalFormatting>
  <conditionalFormatting sqref="B168">
    <cfRule type="expression" dxfId="62" priority="63" stopIfTrue="1">
      <formula>$A168&lt;&gt;""</formula>
    </cfRule>
  </conditionalFormatting>
  <conditionalFormatting sqref="B169:B184">
    <cfRule type="expression" dxfId="61" priority="62" stopIfTrue="1">
      <formula>$A169&lt;&gt;""</formula>
    </cfRule>
  </conditionalFormatting>
  <conditionalFormatting sqref="J164">
    <cfRule type="expression" dxfId="60" priority="61" stopIfTrue="1">
      <formula>$A164&lt;&gt;""</formula>
    </cfRule>
  </conditionalFormatting>
  <conditionalFormatting sqref="J165">
    <cfRule type="expression" dxfId="59" priority="60" stopIfTrue="1">
      <formula>$A165&lt;&gt;""</formula>
    </cfRule>
  </conditionalFormatting>
  <conditionalFormatting sqref="J166">
    <cfRule type="expression" dxfId="58" priority="59" stopIfTrue="1">
      <formula>$A166&lt;&gt;""</formula>
    </cfRule>
  </conditionalFormatting>
  <conditionalFormatting sqref="J167">
    <cfRule type="expression" dxfId="57" priority="58" stopIfTrue="1">
      <formula>$A167&lt;&gt;""</formula>
    </cfRule>
  </conditionalFormatting>
  <conditionalFormatting sqref="J168">
    <cfRule type="expression" dxfId="56" priority="57" stopIfTrue="1">
      <formula>$A168&lt;&gt;""</formula>
    </cfRule>
  </conditionalFormatting>
  <conditionalFormatting sqref="J169:J199">
    <cfRule type="expression" dxfId="55" priority="56" stopIfTrue="1">
      <formula>$A169&lt;&gt;""</formula>
    </cfRule>
  </conditionalFormatting>
  <conditionalFormatting sqref="B175">
    <cfRule type="expression" dxfId="54" priority="55" stopIfTrue="1">
      <formula>$A175&lt;&gt;""</formula>
    </cfRule>
  </conditionalFormatting>
  <conditionalFormatting sqref="B176">
    <cfRule type="expression" dxfId="53" priority="54" stopIfTrue="1">
      <formula>$A176&lt;&gt;""</formula>
    </cfRule>
  </conditionalFormatting>
  <conditionalFormatting sqref="B177">
    <cfRule type="expression" dxfId="52" priority="53" stopIfTrue="1">
      <formula>$A177&lt;&gt;""</formula>
    </cfRule>
  </conditionalFormatting>
  <conditionalFormatting sqref="B178">
    <cfRule type="expression" dxfId="51" priority="52" stopIfTrue="1">
      <formula>$A178&lt;&gt;""</formula>
    </cfRule>
  </conditionalFormatting>
  <conditionalFormatting sqref="B179">
    <cfRule type="expression" dxfId="50" priority="51" stopIfTrue="1">
      <formula>$A179&lt;&gt;""</formula>
    </cfRule>
  </conditionalFormatting>
  <conditionalFormatting sqref="B180">
    <cfRule type="expression" dxfId="49" priority="50" stopIfTrue="1">
      <formula>$A180&lt;&gt;""</formula>
    </cfRule>
  </conditionalFormatting>
  <conditionalFormatting sqref="B181">
    <cfRule type="expression" dxfId="48" priority="49" stopIfTrue="1">
      <formula>$A181&lt;&gt;""</formula>
    </cfRule>
  </conditionalFormatting>
  <conditionalFormatting sqref="B182">
    <cfRule type="expression" dxfId="47" priority="48" stopIfTrue="1">
      <formula>$A182&lt;&gt;""</formula>
    </cfRule>
  </conditionalFormatting>
  <conditionalFormatting sqref="B183">
    <cfRule type="expression" dxfId="46" priority="47" stopIfTrue="1">
      <formula>$A183&lt;&gt;""</formula>
    </cfRule>
  </conditionalFormatting>
  <conditionalFormatting sqref="B184">
    <cfRule type="expression" dxfId="45" priority="46" stopIfTrue="1">
      <formula>$A184&lt;&gt;""</formula>
    </cfRule>
  </conditionalFormatting>
  <conditionalFormatting sqref="E175">
    <cfRule type="expression" dxfId="44" priority="45" stopIfTrue="1">
      <formula>$A175&lt;&gt;""</formula>
    </cfRule>
  </conditionalFormatting>
  <conditionalFormatting sqref="E176">
    <cfRule type="expression" dxfId="43" priority="44" stopIfTrue="1">
      <formula>$A176&lt;&gt;""</formula>
    </cfRule>
  </conditionalFormatting>
  <conditionalFormatting sqref="E177">
    <cfRule type="expression" dxfId="42" priority="43" stopIfTrue="1">
      <formula>$A177&lt;&gt;""</formula>
    </cfRule>
  </conditionalFormatting>
  <conditionalFormatting sqref="E178">
    <cfRule type="expression" dxfId="41" priority="42" stopIfTrue="1">
      <formula>$A178&lt;&gt;""</formula>
    </cfRule>
  </conditionalFormatting>
  <conditionalFormatting sqref="E179">
    <cfRule type="expression" dxfId="40" priority="41" stopIfTrue="1">
      <formula>$A179&lt;&gt;""</formula>
    </cfRule>
  </conditionalFormatting>
  <conditionalFormatting sqref="E180">
    <cfRule type="expression" dxfId="39" priority="40" stopIfTrue="1">
      <formula>$A180&lt;&gt;""</formula>
    </cfRule>
  </conditionalFormatting>
  <conditionalFormatting sqref="E181">
    <cfRule type="expression" dxfId="38" priority="39" stopIfTrue="1">
      <formula>$A181&lt;&gt;""</formula>
    </cfRule>
  </conditionalFormatting>
  <conditionalFormatting sqref="E182">
    <cfRule type="expression" dxfId="37" priority="38" stopIfTrue="1">
      <formula>$A182&lt;&gt;""</formula>
    </cfRule>
  </conditionalFormatting>
  <conditionalFormatting sqref="E183">
    <cfRule type="expression" dxfId="36" priority="37" stopIfTrue="1">
      <formula>$A183&lt;&gt;""</formula>
    </cfRule>
  </conditionalFormatting>
  <conditionalFormatting sqref="E184:E199">
    <cfRule type="expression" dxfId="35" priority="36" stopIfTrue="1">
      <formula>$A184&lt;&gt;""</formula>
    </cfRule>
  </conditionalFormatting>
  <conditionalFormatting sqref="G170">
    <cfRule type="expression" dxfId="34" priority="35" stopIfTrue="1">
      <formula>$A170&lt;&gt;""</formula>
    </cfRule>
  </conditionalFormatting>
  <conditionalFormatting sqref="G171">
    <cfRule type="expression" dxfId="33" priority="34" stopIfTrue="1">
      <formula>$A171&lt;&gt;""</formula>
    </cfRule>
  </conditionalFormatting>
  <conditionalFormatting sqref="G172">
    <cfRule type="expression" dxfId="32" priority="33" stopIfTrue="1">
      <formula>$A172&lt;&gt;""</formula>
    </cfRule>
  </conditionalFormatting>
  <conditionalFormatting sqref="G173">
    <cfRule type="expression" dxfId="31" priority="32" stopIfTrue="1">
      <formula>$A173&lt;&gt;""</formula>
    </cfRule>
  </conditionalFormatting>
  <conditionalFormatting sqref="F164">
    <cfRule type="expression" dxfId="30" priority="31" stopIfTrue="1">
      <formula>$A164&lt;&gt;""</formula>
    </cfRule>
  </conditionalFormatting>
  <conditionalFormatting sqref="F165">
    <cfRule type="expression" dxfId="29" priority="30" stopIfTrue="1">
      <formula>$A165&lt;&gt;""</formula>
    </cfRule>
  </conditionalFormatting>
  <conditionalFormatting sqref="F166">
    <cfRule type="expression" dxfId="28" priority="29" stopIfTrue="1">
      <formula>$A166&lt;&gt;""</formula>
    </cfRule>
  </conditionalFormatting>
  <conditionalFormatting sqref="F167">
    <cfRule type="expression" dxfId="27" priority="28" stopIfTrue="1">
      <formula>$A167&lt;&gt;""</formula>
    </cfRule>
  </conditionalFormatting>
  <conditionalFormatting sqref="F168">
    <cfRule type="expression" dxfId="26" priority="27" stopIfTrue="1">
      <formula>$A168&lt;&gt;""</formula>
    </cfRule>
  </conditionalFormatting>
  <conditionalFormatting sqref="F169">
    <cfRule type="expression" dxfId="25" priority="26" stopIfTrue="1">
      <formula>$A169&lt;&gt;""</formula>
    </cfRule>
  </conditionalFormatting>
  <conditionalFormatting sqref="F170">
    <cfRule type="expression" dxfId="24" priority="25" stopIfTrue="1">
      <formula>$A170&lt;&gt;""</formula>
    </cfRule>
  </conditionalFormatting>
  <conditionalFormatting sqref="F171">
    <cfRule type="expression" dxfId="23" priority="24" stopIfTrue="1">
      <formula>$A171&lt;&gt;""</formula>
    </cfRule>
  </conditionalFormatting>
  <conditionalFormatting sqref="F172">
    <cfRule type="expression" dxfId="22" priority="23" stopIfTrue="1">
      <formula>$A172&lt;&gt;""</formula>
    </cfRule>
  </conditionalFormatting>
  <conditionalFormatting sqref="F173">
    <cfRule type="expression" dxfId="21" priority="22" stopIfTrue="1">
      <formula>$A173&lt;&gt;""</formula>
    </cfRule>
  </conditionalFormatting>
  <conditionalFormatting sqref="F174">
    <cfRule type="expression" dxfId="20" priority="21" stopIfTrue="1">
      <formula>$A174&lt;&gt;""</formula>
    </cfRule>
  </conditionalFormatting>
  <conditionalFormatting sqref="F175">
    <cfRule type="expression" dxfId="19" priority="20" stopIfTrue="1">
      <formula>$A175&lt;&gt;""</formula>
    </cfRule>
  </conditionalFormatting>
  <conditionalFormatting sqref="F176">
    <cfRule type="expression" dxfId="18" priority="19" stopIfTrue="1">
      <formula>$A176&lt;&gt;""</formula>
    </cfRule>
  </conditionalFormatting>
  <conditionalFormatting sqref="F177">
    <cfRule type="expression" dxfId="17" priority="18" stopIfTrue="1">
      <formula>$A177&lt;&gt;""</formula>
    </cfRule>
  </conditionalFormatting>
  <conditionalFormatting sqref="F178">
    <cfRule type="expression" dxfId="16" priority="17" stopIfTrue="1">
      <formula>$A178&lt;&gt;""</formula>
    </cfRule>
  </conditionalFormatting>
  <conditionalFormatting sqref="F179">
    <cfRule type="expression" dxfId="15" priority="16" stopIfTrue="1">
      <formula>$A179&lt;&gt;""</formula>
    </cfRule>
  </conditionalFormatting>
  <conditionalFormatting sqref="F180">
    <cfRule type="expression" dxfId="14" priority="15" stopIfTrue="1">
      <formula>$A180&lt;&gt;""</formula>
    </cfRule>
  </conditionalFormatting>
  <conditionalFormatting sqref="F181">
    <cfRule type="expression" dxfId="13" priority="14" stopIfTrue="1">
      <formula>$A181&lt;&gt;""</formula>
    </cfRule>
  </conditionalFormatting>
  <conditionalFormatting sqref="F182">
    <cfRule type="expression" dxfId="12" priority="13" stopIfTrue="1">
      <formula>$A182&lt;&gt;""</formula>
    </cfRule>
  </conditionalFormatting>
  <conditionalFormatting sqref="F183">
    <cfRule type="expression" dxfId="11" priority="12" stopIfTrue="1">
      <formula>$A183&lt;&gt;""</formula>
    </cfRule>
  </conditionalFormatting>
  <conditionalFormatting sqref="F184">
    <cfRule type="expression" dxfId="10" priority="11" stopIfTrue="1">
      <formula>$A184&lt;&gt;""</formula>
    </cfRule>
  </conditionalFormatting>
  <conditionalFormatting sqref="F190">
    <cfRule type="expression" dxfId="9" priority="10" stopIfTrue="1">
      <formula>$A190&lt;&gt;""</formula>
    </cfRule>
  </conditionalFormatting>
  <conditionalFormatting sqref="F191">
    <cfRule type="expression" dxfId="8" priority="9" stopIfTrue="1">
      <formula>$A191&lt;&gt;""</formula>
    </cfRule>
  </conditionalFormatting>
  <conditionalFormatting sqref="F192">
    <cfRule type="expression" dxfId="7" priority="8" stopIfTrue="1">
      <formula>$A192&lt;&gt;""</formula>
    </cfRule>
  </conditionalFormatting>
  <conditionalFormatting sqref="F193">
    <cfRule type="expression" dxfId="6" priority="7" stopIfTrue="1">
      <formula>$A193&lt;&gt;""</formula>
    </cfRule>
  </conditionalFormatting>
  <conditionalFormatting sqref="F194">
    <cfRule type="expression" dxfId="5" priority="6" stopIfTrue="1">
      <formula>$A194&lt;&gt;""</formula>
    </cfRule>
  </conditionalFormatting>
  <conditionalFormatting sqref="F195">
    <cfRule type="expression" dxfId="4" priority="5" stopIfTrue="1">
      <formula>$A195&lt;&gt;""</formula>
    </cfRule>
  </conditionalFormatting>
  <conditionalFormatting sqref="F196">
    <cfRule type="expression" dxfId="3" priority="4" stopIfTrue="1">
      <formula>$A196&lt;&gt;""</formula>
    </cfRule>
  </conditionalFormatting>
  <conditionalFormatting sqref="F197">
    <cfRule type="expression" dxfId="2" priority="3" stopIfTrue="1">
      <formula>$A197&lt;&gt;""</formula>
    </cfRule>
  </conditionalFormatting>
  <conditionalFormatting sqref="F198">
    <cfRule type="expression" dxfId="1" priority="2" stopIfTrue="1">
      <formula>$A198&lt;&gt;""</formula>
    </cfRule>
  </conditionalFormatting>
  <conditionalFormatting sqref="F199">
    <cfRule type="expression" dxfId="0" priority="1" stopIfTrue="1">
      <formula>$A199&lt;&gt;""</formula>
    </cfRule>
  </conditionalFormatting>
  <dataValidations count="5">
    <dataValidation type="date" allowBlank="1" showInputMessage="1" showErrorMessage="1" sqref="D102:E102 D4992:E65527 D106:E106" xr:uid="{F5059AEA-A0D8-4B20-9D3C-8B76D9C427E6}">
      <formula1>42370</formula1>
      <formula2>42735</formula2>
    </dataValidation>
    <dataValidation allowBlank="1" sqref="G107:G139 G145:G153 G200:G4991" xr:uid="{B36265DD-F5DD-4F0A-AD93-4A0388363C0B}"/>
    <dataValidation type="list" allowBlank="1" sqref="F107:F4991" xr:uid="{255B499D-B3E6-47A9-A857-DBFE56F071D9}">
      <formula1>$F$96:$F$99</formula1>
    </dataValidation>
    <dataValidation type="list" allowBlank="1" showInputMessage="1" showErrorMessage="1" sqref="A107:A4991" xr:uid="{540C0DA9-E9CD-4805-B659-E67C1C32B21C}">
      <formula1>OFFSET($A$1,0,0,$B$3,1)</formula1>
    </dataValidation>
    <dataValidation type="list" allowBlank="1" showInputMessage="1" showErrorMessage="1" errorTitle="Chyba !" error="zadajte (vyberte zo zoznamu) platný analytický kód podľa nápovedy k bunke I104" sqref="J107:J999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Slovenská baseballová federácia, Olympijské námestie 14290/1, Bratislava, 831 04</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30844568</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Slovenská baseballová federácia</cp:lastModifiedBy>
  <cp:revision/>
  <cp:lastPrinted>2025-01-23T13:30:36Z</cp:lastPrinted>
  <dcterms:created xsi:type="dcterms:W3CDTF">2017-02-20T06:20:12Z</dcterms:created>
  <dcterms:modified xsi:type="dcterms:W3CDTF">2026-01-25T22:22:28Z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