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6000" windowWidth="28800" windowHeight="11205"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workbook>
</file>

<file path=xl/calcChain.xml><?xml version="1.0" encoding="utf-8"?>
<calcChain xmlns="http://schemas.openxmlformats.org/spreadsheetml/2006/main">
  <c r="J6" i="1"/>
  <c r="J9"/>
  <c r="J10"/>
  <c r="J11"/>
  <c r="J12"/>
  <c r="J13"/>
  <c r="J14"/>
  <c r="J15"/>
  <c r="J16"/>
  <c r="J21"/>
  <c r="J22"/>
  <c r="J26"/>
  <c r="J27"/>
  <c r="J28"/>
  <c r="J29"/>
  <c r="J30"/>
  <c r="J31"/>
  <c r="J32"/>
  <c r="J40"/>
  <c r="J41"/>
  <c r="J42"/>
  <c r="J43"/>
  <c r="J44"/>
  <c r="J45"/>
  <c r="J46"/>
  <c r="J47"/>
  <c r="J48"/>
  <c r="J49"/>
  <c r="J50"/>
  <c r="J51"/>
  <c r="J52"/>
  <c r="J53"/>
  <c r="J54"/>
  <c r="J55"/>
  <c r="J56"/>
  <c r="J57"/>
  <c r="J58"/>
  <c r="J59"/>
  <c r="J60"/>
  <c r="J61"/>
  <c r="J62"/>
  <c r="J63"/>
  <c r="J64"/>
  <c r="J65"/>
  <c r="J66"/>
  <c r="J67"/>
  <c r="J68"/>
  <c r="J69"/>
  <c r="J70"/>
  <c r="J71"/>
  <c r="J72"/>
  <c r="J73"/>
  <c r="J76"/>
  <c r="J77"/>
  <c r="J78"/>
  <c r="J83"/>
  <c r="J84"/>
  <c r="J94"/>
  <c r="J95"/>
  <c r="J96"/>
  <c r="J97"/>
  <c r="J98"/>
  <c r="J99"/>
  <c r="J100"/>
  <c r="J101"/>
  <c r="J102"/>
  <c r="J103"/>
  <c r="J104"/>
  <c r="J112"/>
  <c r="J113"/>
  <c r="J115"/>
  <c r="J118"/>
  <c r="J119"/>
  <c r="J120"/>
  <c r="J121"/>
  <c r="J122"/>
  <c r="J123"/>
  <c r="J124"/>
  <c r="J134"/>
  <c r="J135"/>
  <c r="J140"/>
  <c r="J141"/>
  <c r="J142"/>
  <c r="J143"/>
  <c r="J144"/>
  <c r="J145"/>
  <c r="J146"/>
  <c r="J147"/>
  <c r="J148"/>
  <c r="J154"/>
  <c r="J155"/>
  <c r="J156"/>
  <c r="J158"/>
  <c r="J159"/>
  <c r="J160"/>
  <c r="J161"/>
  <c r="J162"/>
  <c r="J163"/>
  <c r="J164"/>
  <c r="J168"/>
  <c r="J169"/>
  <c r="J170"/>
  <c r="J171"/>
  <c r="J172"/>
  <c r="J173"/>
  <c r="J178"/>
  <c r="J185"/>
  <c r="J186"/>
  <c r="J187"/>
  <c r="J189"/>
  <c r="J190"/>
  <c r="J191"/>
  <c r="J192"/>
  <c r="J193"/>
  <c r="J194"/>
  <c r="J195"/>
  <c r="J196"/>
  <c r="J197"/>
  <c r="J198"/>
  <c r="J199"/>
  <c r="J200"/>
  <c r="J201"/>
  <c r="J202"/>
  <c r="J203"/>
  <c r="J204"/>
  <c r="J205"/>
  <c r="J206"/>
  <c r="J207"/>
  <c r="J208"/>
  <c r="J209"/>
  <c r="J210"/>
  <c r="J212"/>
  <c r="J213"/>
  <c r="J214"/>
  <c r="J215"/>
  <c r="J216"/>
  <c r="J217"/>
  <c r="J218"/>
  <c r="J219"/>
  <c r="J224"/>
  <c r="J227"/>
  <c r="J228"/>
  <c r="J229"/>
  <c r="J230"/>
  <c r="J231"/>
  <c r="J232"/>
  <c r="J233"/>
  <c r="J234"/>
  <c r="J236"/>
  <c r="J237"/>
  <c r="J238"/>
  <c r="J239"/>
  <c r="J240"/>
  <c r="J241"/>
  <c r="J242"/>
  <c r="J243"/>
  <c r="J246"/>
  <c r="J247"/>
  <c r="J249"/>
  <c r="J250"/>
  <c r="J251"/>
  <c r="J252"/>
  <c r="J253"/>
  <c r="J254"/>
  <c r="J255"/>
  <c r="J256"/>
  <c r="J257"/>
  <c r="J258"/>
  <c r="J259"/>
  <c r="J260"/>
  <c r="J261"/>
  <c r="J262"/>
  <c r="J263"/>
  <c r="J264"/>
  <c r="J265"/>
  <c r="J266"/>
  <c r="J267"/>
  <c r="J268"/>
  <c r="J269"/>
  <c r="J272"/>
  <c r="J273"/>
  <c r="J275"/>
  <c r="J276"/>
  <c r="J278"/>
  <c r="J279"/>
  <c r="J280"/>
  <c r="J281"/>
  <c r="J282"/>
  <c r="J286"/>
  <c r="I10"/>
  <c r="I11"/>
  <c r="I12"/>
  <c r="I13"/>
  <c r="I14"/>
  <c r="I15"/>
  <c r="I16"/>
  <c r="I21"/>
  <c r="I22"/>
  <c r="I26"/>
  <c r="I27"/>
  <c r="I28"/>
  <c r="I29"/>
  <c r="I30"/>
  <c r="I31"/>
  <c r="I32"/>
  <c r="I40"/>
  <c r="I41"/>
  <c r="I42"/>
  <c r="I43"/>
  <c r="I44"/>
  <c r="I45"/>
  <c r="I46"/>
  <c r="I47"/>
  <c r="I48"/>
  <c r="I49"/>
  <c r="I50"/>
  <c r="I51"/>
  <c r="I52"/>
  <c r="I53"/>
  <c r="I54"/>
  <c r="I55"/>
  <c r="I56"/>
  <c r="I57"/>
  <c r="I58"/>
  <c r="I59"/>
  <c r="I60"/>
  <c r="I61"/>
  <c r="I62"/>
  <c r="I63"/>
  <c r="I64"/>
  <c r="I65"/>
  <c r="I66"/>
  <c r="I67"/>
  <c r="I68"/>
  <c r="I69"/>
  <c r="I70"/>
  <c r="I71"/>
  <c r="I72"/>
  <c r="I73"/>
  <c r="I76"/>
  <c r="I77"/>
  <c r="I78"/>
  <c r="I83"/>
  <c r="I84"/>
  <c r="I94"/>
  <c r="I95"/>
  <c r="I96"/>
  <c r="I97"/>
  <c r="I98"/>
  <c r="I99"/>
  <c r="I100"/>
  <c r="I101"/>
  <c r="I102"/>
  <c r="I103"/>
  <c r="I104"/>
  <c r="I112"/>
  <c r="I113"/>
  <c r="I115"/>
  <c r="I118"/>
  <c r="I119"/>
  <c r="I120"/>
  <c r="I121"/>
  <c r="I122"/>
  <c r="I123"/>
  <c r="I124"/>
  <c r="I134"/>
  <c r="I135"/>
  <c r="I140"/>
  <c r="I141"/>
  <c r="I142"/>
  <c r="I143"/>
  <c r="I144"/>
  <c r="I145"/>
  <c r="I146"/>
  <c r="I147"/>
  <c r="I148"/>
  <c r="I154"/>
  <c r="I155"/>
  <c r="I156"/>
  <c r="I158"/>
  <c r="I159"/>
  <c r="I160"/>
  <c r="I161"/>
  <c r="I162"/>
  <c r="I163"/>
  <c r="I164"/>
  <c r="I168"/>
  <c r="I169"/>
  <c r="I170"/>
  <c r="I171"/>
  <c r="I172"/>
  <c r="I173"/>
  <c r="I178"/>
  <c r="I185"/>
  <c r="I186"/>
  <c r="I187"/>
  <c r="I189"/>
  <c r="I190"/>
  <c r="I191"/>
  <c r="I192"/>
  <c r="I193"/>
  <c r="I194"/>
  <c r="I195"/>
  <c r="I196"/>
  <c r="I197"/>
  <c r="I198"/>
  <c r="I199"/>
  <c r="I200"/>
  <c r="I201"/>
  <c r="I202"/>
  <c r="I203"/>
  <c r="I204"/>
  <c r="I205"/>
  <c r="I206"/>
  <c r="I207"/>
  <c r="I208"/>
  <c r="I209"/>
  <c r="I210"/>
  <c r="I212"/>
  <c r="I213"/>
  <c r="I214"/>
  <c r="I215"/>
  <c r="I216"/>
  <c r="I217"/>
  <c r="I218"/>
  <c r="I219"/>
  <c r="I224"/>
  <c r="I227"/>
  <c r="I228"/>
  <c r="I229"/>
  <c r="I230"/>
  <c r="I231"/>
  <c r="I232"/>
  <c r="I233"/>
  <c r="I234"/>
  <c r="I236"/>
  <c r="I237"/>
  <c r="I238"/>
  <c r="I239"/>
  <c r="I240"/>
  <c r="I241"/>
  <c r="I242"/>
  <c r="I243"/>
  <c r="I246"/>
  <c r="I247"/>
  <c r="I249"/>
  <c r="I250"/>
  <c r="I251"/>
  <c r="I252"/>
  <c r="I253"/>
  <c r="I254"/>
  <c r="I255"/>
  <c r="I256"/>
  <c r="I257"/>
  <c r="I258"/>
  <c r="I259"/>
  <c r="I260"/>
  <c r="I261"/>
  <c r="I262"/>
  <c r="I263"/>
  <c r="I264"/>
  <c r="I265"/>
  <c r="I266"/>
  <c r="I267"/>
  <c r="I268"/>
  <c r="I269"/>
  <c r="I272"/>
  <c r="I273"/>
  <c r="I275"/>
  <c r="I276"/>
  <c r="I278"/>
  <c r="I279"/>
  <c r="I280"/>
  <c r="I281"/>
  <c r="I282"/>
  <c r="I286"/>
  <c r="I9"/>
  <c r="I6"/>
  <c r="A14" i="11"/>
  <c r="A14" i="10"/>
  <c r="J3" i="1"/>
  <c r="J4"/>
  <c r="J5"/>
  <c r="J7"/>
  <c r="J8"/>
  <c r="J17"/>
  <c r="J18"/>
  <c r="J19"/>
  <c r="J20"/>
  <c r="J23"/>
  <c r="J24"/>
  <c r="J25"/>
  <c r="J33"/>
  <c r="J34"/>
  <c r="J35"/>
  <c r="J36"/>
  <c r="J37"/>
  <c r="J38"/>
  <c r="J39"/>
  <c r="J74"/>
  <c r="J75"/>
  <c r="J79"/>
  <c r="J80"/>
  <c r="J81"/>
  <c r="J82"/>
  <c r="J85"/>
  <c r="J86"/>
  <c r="J87"/>
  <c r="J88"/>
  <c r="J89"/>
  <c r="J90"/>
  <c r="J91"/>
  <c r="J92"/>
  <c r="J93"/>
  <c r="J105"/>
  <c r="J106"/>
  <c r="J107"/>
  <c r="J108"/>
  <c r="J109"/>
  <c r="J110"/>
  <c r="J111"/>
  <c r="J114"/>
  <c r="J116"/>
  <c r="J117"/>
  <c r="J131"/>
  <c r="J132"/>
  <c r="J133"/>
  <c r="J136"/>
  <c r="J137"/>
  <c r="J138"/>
  <c r="J139"/>
  <c r="J149"/>
  <c r="J150"/>
  <c r="J151"/>
  <c r="J152"/>
  <c r="J153"/>
  <c r="J157"/>
  <c r="J165"/>
  <c r="J166"/>
  <c r="J167"/>
  <c r="J174"/>
  <c r="J175"/>
  <c r="J176"/>
  <c r="J177"/>
  <c r="J179"/>
  <c r="J180"/>
  <c r="J181"/>
  <c r="J182"/>
  <c r="J183"/>
  <c r="J184"/>
  <c r="J188"/>
  <c r="J211"/>
  <c r="J220"/>
  <c r="J221"/>
  <c r="J222"/>
  <c r="J223"/>
  <c r="J225"/>
  <c r="J226"/>
  <c r="J235"/>
  <c r="J244"/>
  <c r="J245"/>
  <c r="J248"/>
  <c r="J270"/>
  <c r="J271"/>
  <c r="J274"/>
  <c r="J277"/>
  <c r="J283"/>
  <c r="J284"/>
  <c r="J285"/>
  <c r="J125"/>
  <c r="J126"/>
  <c r="J127"/>
  <c r="J128"/>
  <c r="J129"/>
  <c r="J130"/>
  <c r="J2"/>
  <c r="I3"/>
  <c r="I4"/>
  <c r="I5"/>
  <c r="I7"/>
  <c r="I8"/>
  <c r="I17"/>
  <c r="I18"/>
  <c r="I19"/>
  <c r="I20"/>
  <c r="I23"/>
  <c r="I24"/>
  <c r="I25"/>
  <c r="I33"/>
  <c r="I34"/>
  <c r="I35"/>
  <c r="I36"/>
  <c r="I37"/>
  <c r="I38"/>
  <c r="I39"/>
  <c r="I74"/>
  <c r="I75"/>
  <c r="I79"/>
  <c r="I80"/>
  <c r="I81"/>
  <c r="I82"/>
  <c r="I85"/>
  <c r="I86"/>
  <c r="I87"/>
  <c r="I88"/>
  <c r="I89"/>
  <c r="I90"/>
  <c r="I91"/>
  <c r="I92"/>
  <c r="I93"/>
  <c r="I105"/>
  <c r="I106"/>
  <c r="I107"/>
  <c r="I108"/>
  <c r="I109"/>
  <c r="I110"/>
  <c r="I111"/>
  <c r="I114"/>
  <c r="I116"/>
  <c r="I117"/>
  <c r="I131"/>
  <c r="I132"/>
  <c r="I133"/>
  <c r="I136"/>
  <c r="I137"/>
  <c r="I138"/>
  <c r="I139"/>
  <c r="I149"/>
  <c r="I150"/>
  <c r="I151"/>
  <c r="I152"/>
  <c r="I153"/>
  <c r="I157"/>
  <c r="I165"/>
  <c r="I166"/>
  <c r="I167"/>
  <c r="I174"/>
  <c r="I175"/>
  <c r="I176"/>
  <c r="I177"/>
  <c r="I179"/>
  <c r="I180"/>
  <c r="I181"/>
  <c r="I182"/>
  <c r="I183"/>
  <c r="I184"/>
  <c r="I188"/>
  <c r="I211"/>
  <c r="I220"/>
  <c r="I221"/>
  <c r="I222"/>
  <c r="I223"/>
  <c r="I225"/>
  <c r="I226"/>
  <c r="I235"/>
  <c r="I244"/>
  <c r="I245"/>
  <c r="I248"/>
  <c r="I270"/>
  <c r="I271"/>
  <c r="I274"/>
  <c r="I277"/>
  <c r="I283"/>
  <c r="I284"/>
  <c r="I285"/>
  <c r="I125"/>
  <c r="I126"/>
  <c r="I127"/>
  <c r="I128"/>
  <c r="I129"/>
  <c r="I130"/>
  <c r="I2"/>
  <c r="L182"/>
  <c r="M182"/>
  <c r="M176"/>
  <c r="L176"/>
  <c r="L457"/>
  <c r="M457"/>
  <c r="L375"/>
  <c r="M375"/>
  <c r="L295"/>
  <c r="M295"/>
  <c r="M362"/>
  <c r="L362"/>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1"/>
  <c r="M341"/>
  <c r="L342"/>
  <c r="M342"/>
  <c r="L296"/>
  <c r="M296"/>
  <c r="L297"/>
  <c r="M297"/>
  <c r="L298"/>
  <c r="M298"/>
  <c r="L299"/>
  <c r="M299"/>
  <c r="L300"/>
  <c r="M300"/>
  <c r="L301"/>
  <c r="M301"/>
  <c r="L302"/>
  <c r="M302"/>
  <c r="L303"/>
  <c r="M303"/>
  <c r="L304"/>
  <c r="M304"/>
  <c r="L305"/>
  <c r="M305"/>
  <c r="L306"/>
  <c r="M306"/>
  <c r="L307"/>
  <c r="M307"/>
  <c r="L32"/>
  <c r="M32"/>
  <c r="L35"/>
  <c r="M35"/>
  <c r="M5"/>
  <c r="M7"/>
  <c r="M8"/>
  <c r="M17"/>
  <c r="M18"/>
  <c r="M19"/>
  <c r="M20"/>
  <c r="M23"/>
  <c r="M24"/>
  <c r="M25"/>
  <c r="L5"/>
  <c r="L7"/>
  <c r="L8"/>
  <c r="L17"/>
  <c r="L18"/>
  <c r="L19"/>
  <c r="L20"/>
  <c r="L23"/>
  <c r="L24"/>
  <c r="L25"/>
  <c r="M2"/>
  <c r="L2"/>
  <c r="M3"/>
  <c r="L3"/>
  <c r="C6" i="9"/>
  <c r="C5"/>
  <c r="C4"/>
  <c r="C20" i="11" s="1"/>
  <c r="C3" i="9"/>
  <c r="L4" i="1"/>
  <c r="M4"/>
  <c r="L33"/>
  <c r="M33"/>
  <c r="L34"/>
  <c r="M34"/>
  <c r="L36"/>
  <c r="M36"/>
  <c r="L37"/>
  <c r="M37"/>
  <c r="L38"/>
  <c r="M38"/>
  <c r="L39"/>
  <c r="M39"/>
  <c r="L74"/>
  <c r="M74"/>
  <c r="L75"/>
  <c r="M75"/>
  <c r="L79"/>
  <c r="M79"/>
  <c r="L80"/>
  <c r="M80"/>
  <c r="L81"/>
  <c r="M81"/>
  <c r="L82"/>
  <c r="M82"/>
  <c r="L85"/>
  <c r="M85"/>
  <c r="L86"/>
  <c r="M86"/>
  <c r="L87"/>
  <c r="M87"/>
  <c r="L88"/>
  <c r="M88"/>
  <c r="L89"/>
  <c r="M89"/>
  <c r="L90"/>
  <c r="M90"/>
  <c r="L91"/>
  <c r="M91"/>
  <c r="L92"/>
  <c r="M92"/>
  <c r="L93"/>
  <c r="M93"/>
  <c r="L105"/>
  <c r="M105"/>
  <c r="L106"/>
  <c r="M106"/>
  <c r="L107"/>
  <c r="M107"/>
  <c r="L108"/>
  <c r="M108"/>
  <c r="L109"/>
  <c r="M109"/>
  <c r="L110"/>
  <c r="M110"/>
  <c r="L111"/>
  <c r="M111"/>
  <c r="L114"/>
  <c r="M114"/>
  <c r="L116"/>
  <c r="M116"/>
  <c r="L117"/>
  <c r="M117"/>
  <c r="L131"/>
  <c r="M131"/>
  <c r="L132"/>
  <c r="M132"/>
  <c r="L133"/>
  <c r="M133"/>
  <c r="L136"/>
  <c r="M136"/>
  <c r="L137"/>
  <c r="M137"/>
  <c r="L138"/>
  <c r="M138"/>
  <c r="L139"/>
  <c r="M139"/>
  <c r="L149"/>
  <c r="M149"/>
  <c r="L150"/>
  <c r="M150"/>
  <c r="L151"/>
  <c r="M151"/>
  <c r="L152"/>
  <c r="M152"/>
  <c r="L153"/>
  <c r="M153"/>
  <c r="L157"/>
  <c r="M157"/>
  <c r="L165"/>
  <c r="M165"/>
  <c r="L166"/>
  <c r="M166"/>
  <c r="L167"/>
  <c r="M167"/>
  <c r="L174"/>
  <c r="M174"/>
  <c r="L175"/>
  <c r="M175"/>
  <c r="L177"/>
  <c r="M177"/>
  <c r="L179"/>
  <c r="M179"/>
  <c r="L180"/>
  <c r="M180"/>
  <c r="L181"/>
  <c r="M181"/>
  <c r="L183"/>
  <c r="M183"/>
  <c r="L184"/>
  <c r="M184"/>
  <c r="L188"/>
  <c r="M188"/>
  <c r="L211"/>
  <c r="M211"/>
  <c r="L220"/>
  <c r="M220"/>
  <c r="L221"/>
  <c r="M221"/>
  <c r="L222"/>
  <c r="M222"/>
  <c r="L223"/>
  <c r="M223"/>
  <c r="L225"/>
  <c r="M225"/>
  <c r="L226"/>
  <c r="M226"/>
  <c r="L235"/>
  <c r="M235"/>
  <c r="L244"/>
  <c r="M244"/>
  <c r="L245"/>
  <c r="M245"/>
  <c r="L248"/>
  <c r="M248"/>
  <c r="L270"/>
  <c r="M270"/>
  <c r="L271"/>
  <c r="M271"/>
  <c r="L274"/>
  <c r="M274"/>
  <c r="L277"/>
  <c r="M277"/>
  <c r="L283"/>
  <c r="M283"/>
  <c r="L284"/>
  <c r="M284"/>
  <c r="L285"/>
  <c r="M285"/>
  <c r="L125"/>
  <c r="M125"/>
  <c r="L126"/>
  <c r="M126"/>
  <c r="L127"/>
  <c r="M127"/>
  <c r="L128"/>
  <c r="M128"/>
  <c r="L129"/>
  <c r="M129"/>
  <c r="L130"/>
  <c r="M130"/>
  <c r="L6"/>
  <c r="M6"/>
  <c r="L9"/>
  <c r="M9"/>
  <c r="L10"/>
  <c r="M10"/>
  <c r="L11"/>
  <c r="M11"/>
  <c r="L12"/>
  <c r="M12"/>
  <c r="L13"/>
  <c r="M13"/>
  <c r="L14"/>
  <c r="M14"/>
  <c r="L15"/>
  <c r="M15"/>
  <c r="L16"/>
  <c r="M16"/>
  <c r="L21"/>
  <c r="M21"/>
  <c r="L22"/>
  <c r="M22"/>
  <c r="L26"/>
  <c r="M26"/>
  <c r="L27"/>
  <c r="M27"/>
  <c r="L28"/>
  <c r="M28"/>
  <c r="L29"/>
  <c r="M29"/>
  <c r="L30"/>
  <c r="M30"/>
  <c r="L31"/>
  <c r="M31"/>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6"/>
  <c r="M76"/>
  <c r="L77"/>
  <c r="M77"/>
  <c r="L78"/>
  <c r="M78"/>
  <c r="L83"/>
  <c r="M83"/>
  <c r="L84"/>
  <c r="M84"/>
  <c r="L94"/>
  <c r="M94"/>
  <c r="L95"/>
  <c r="M95"/>
  <c r="L96"/>
  <c r="M96"/>
  <c r="L97"/>
  <c r="M97"/>
  <c r="L98"/>
  <c r="M98"/>
  <c r="L99"/>
  <c r="M99"/>
  <c r="L100"/>
  <c r="M100"/>
  <c r="L101"/>
  <c r="M101"/>
  <c r="L102"/>
  <c r="M102"/>
  <c r="L103"/>
  <c r="M103"/>
  <c r="L104"/>
  <c r="M104"/>
  <c r="L112"/>
  <c r="M112"/>
  <c r="L113"/>
  <c r="M113"/>
  <c r="L115"/>
  <c r="M115"/>
  <c r="L118"/>
  <c r="M118"/>
  <c r="L119"/>
  <c r="M119"/>
  <c r="L120"/>
  <c r="M120"/>
  <c r="L121"/>
  <c r="M121"/>
  <c r="L122"/>
  <c r="M122"/>
  <c r="L123"/>
  <c r="M123"/>
  <c r="L124"/>
  <c r="M124"/>
  <c r="L134"/>
  <c r="M134"/>
  <c r="L135"/>
  <c r="M135"/>
  <c r="L140"/>
  <c r="M140"/>
  <c r="L141"/>
  <c r="M141"/>
  <c r="L142"/>
  <c r="M142"/>
  <c r="L143"/>
  <c r="M143"/>
  <c r="L144"/>
  <c r="M144"/>
  <c r="L145"/>
  <c r="M145"/>
  <c r="L146"/>
  <c r="M146"/>
  <c r="L147"/>
  <c r="M147"/>
  <c r="L148"/>
  <c r="M148"/>
  <c r="L154"/>
  <c r="M154"/>
  <c r="L155"/>
  <c r="M155"/>
  <c r="L156"/>
  <c r="M156"/>
  <c r="L158"/>
  <c r="M158"/>
  <c r="L159"/>
  <c r="M159"/>
  <c r="L160"/>
  <c r="M160"/>
  <c r="L161"/>
  <c r="M161"/>
  <c r="L162"/>
  <c r="M162"/>
  <c r="L163"/>
  <c r="M163"/>
  <c r="L164"/>
  <c r="M164"/>
  <c r="L168"/>
  <c r="M168"/>
  <c r="L169"/>
  <c r="M169"/>
  <c r="L170"/>
  <c r="M170"/>
  <c r="L171"/>
  <c r="M171"/>
  <c r="L172"/>
  <c r="M172"/>
  <c r="L173"/>
  <c r="M173"/>
  <c r="L178"/>
  <c r="M178"/>
  <c r="L185"/>
  <c r="M185"/>
  <c r="L186"/>
  <c r="M186"/>
  <c r="L187"/>
  <c r="M187"/>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2"/>
  <c r="M212"/>
  <c r="L213"/>
  <c r="M213"/>
  <c r="L214"/>
  <c r="M214"/>
  <c r="L215"/>
  <c r="M215"/>
  <c r="L216"/>
  <c r="M216"/>
  <c r="L217"/>
  <c r="M217"/>
  <c r="L218"/>
  <c r="M218"/>
  <c r="L219"/>
  <c r="M219"/>
  <c r="L224"/>
  <c r="M224"/>
  <c r="L227"/>
  <c r="M227"/>
  <c r="L228"/>
  <c r="M228"/>
  <c r="L229"/>
  <c r="M229"/>
  <c r="L230"/>
  <c r="M230"/>
  <c r="L231"/>
  <c r="M231"/>
  <c r="L232"/>
  <c r="M232"/>
  <c r="L233"/>
  <c r="M233"/>
  <c r="L234"/>
  <c r="M234"/>
  <c r="L236"/>
  <c r="M236"/>
  <c r="L237"/>
  <c r="M237"/>
  <c r="L238"/>
  <c r="M238"/>
  <c r="L239"/>
  <c r="M239"/>
  <c r="L240"/>
  <c r="M240"/>
  <c r="L241"/>
  <c r="M241"/>
  <c r="L242"/>
  <c r="M242"/>
  <c r="L243"/>
  <c r="M243"/>
  <c r="L246"/>
  <c r="M246"/>
  <c r="L247"/>
  <c r="M247"/>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2"/>
  <c r="M272"/>
  <c r="L273"/>
  <c r="M273"/>
  <c r="L275"/>
  <c r="M275"/>
  <c r="L276"/>
  <c r="M276"/>
  <c r="L278"/>
  <c r="M278"/>
  <c r="L279"/>
  <c r="M279"/>
  <c r="L280"/>
  <c r="M280"/>
  <c r="L281"/>
  <c r="M281"/>
  <c r="L282"/>
  <c r="M282"/>
  <c r="L286"/>
  <c r="M286"/>
  <c r="L287"/>
  <c r="M287"/>
  <c r="L288"/>
  <c r="M288"/>
  <c r="L289"/>
  <c r="M289"/>
  <c r="L290"/>
  <c r="M290"/>
  <c r="L291"/>
  <c r="M291"/>
  <c r="L292"/>
  <c r="M292"/>
  <c r="L293"/>
  <c r="M293"/>
  <c r="L294"/>
  <c r="M294"/>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3"/>
  <c r="M363"/>
  <c r="L364"/>
  <c r="M364"/>
  <c r="L365"/>
  <c r="M365"/>
  <c r="L366"/>
  <c r="M366"/>
  <c r="L367"/>
  <c r="M367"/>
  <c r="L368"/>
  <c r="M368"/>
  <c r="L369"/>
  <c r="M369"/>
  <c r="L370"/>
  <c r="M370"/>
  <c r="L371"/>
  <c r="M371"/>
  <c r="L372"/>
  <c r="M372"/>
  <c r="L373"/>
  <c r="M373"/>
  <c r="L374"/>
  <c r="M374"/>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C12" i="9" s="1"/>
  <c r="C15" i="6"/>
  <c r="C18" i="10"/>
  <c r="A1" i="11" l="1"/>
  <c r="G19" i="9"/>
  <c r="G30"/>
  <c r="G28"/>
  <c r="G17"/>
  <c r="G32"/>
  <c r="C11"/>
  <c r="A1" i="10"/>
  <c r="B2" i="4"/>
  <c r="G27" i="9"/>
  <c r="C13"/>
  <c r="G31"/>
  <c r="G20"/>
  <c r="G23"/>
  <c r="C10"/>
  <c r="J37"/>
  <c r="G25"/>
  <c r="C14"/>
  <c r="G18"/>
  <c r="B3" i="4"/>
  <c r="C40" s="1"/>
  <c r="G29" i="9"/>
  <c r="G24"/>
  <c r="G21"/>
  <c r="G22"/>
  <c r="G26"/>
  <c r="D57" i="4" l="1"/>
  <c r="A108" i="9" s="1"/>
  <c r="F108" s="1"/>
  <c r="A61" i="4"/>
  <c r="J61" s="1"/>
  <c r="I35"/>
  <c r="I67"/>
  <c r="D85"/>
  <c r="D91"/>
  <c r="I10"/>
  <c r="D83"/>
  <c r="I19"/>
  <c r="D47"/>
  <c r="A98" i="9" s="1"/>
  <c r="E63" i="4"/>
  <c r="I114" i="9" s="1"/>
  <c r="I4" i="4"/>
  <c r="G74"/>
  <c r="D75"/>
  <c r="I37"/>
  <c r="A29"/>
  <c r="J29" s="1"/>
  <c r="A10"/>
  <c r="J10" s="1"/>
  <c r="A80"/>
  <c r="I46"/>
  <c r="D53"/>
  <c r="A104" i="9" s="1"/>
  <c r="A49" i="4"/>
  <c r="J49" s="1"/>
  <c r="D81"/>
  <c r="H91"/>
  <c r="E44"/>
  <c r="I95" i="9" s="1"/>
  <c r="G60" i="4"/>
  <c r="B111" i="9" s="1"/>
  <c r="I45" i="4"/>
  <c r="A21"/>
  <c r="J21" s="1"/>
  <c r="D68"/>
  <c r="G18"/>
  <c r="B69" i="9" s="1"/>
  <c r="E53" i="4"/>
  <c r="I104" i="9" s="1"/>
  <c r="D27" i="4"/>
  <c r="A78" i="9" s="1"/>
  <c r="E62" i="4"/>
  <c r="I113" i="9" s="1"/>
  <c r="I23" i="4"/>
  <c r="D58"/>
  <c r="A109" i="9" s="1"/>
  <c r="G8" i="4"/>
  <c r="B59" i="9" s="1"/>
  <c r="L41"/>
  <c r="L46" s="1"/>
  <c r="P41"/>
  <c r="P46" s="1"/>
  <c r="N40"/>
  <c r="E39" s="1"/>
  <c r="J40"/>
  <c r="L40"/>
  <c r="D39" s="1"/>
  <c r="J42"/>
  <c r="N41"/>
  <c r="N46" s="1"/>
  <c r="I44"/>
  <c r="G43" s="1"/>
  <c r="P40"/>
  <c r="F39" s="1"/>
  <c r="J41"/>
  <c r="I39"/>
  <c r="H35" i="4"/>
  <c r="A50"/>
  <c r="J50" s="1"/>
  <c r="H61"/>
  <c r="C53"/>
  <c r="C26"/>
  <c r="D54"/>
  <c r="A105" i="9" s="1"/>
  <c r="F105" s="1"/>
  <c r="C58" i="4"/>
  <c r="I93"/>
  <c r="H14"/>
  <c r="I68"/>
  <c r="D76"/>
  <c r="G40"/>
  <c r="B91" i="9" s="1"/>
  <c r="G89" i="4"/>
  <c r="H94"/>
  <c r="A63"/>
  <c r="J63" s="1"/>
  <c r="D46"/>
  <c r="A97" i="9" s="1"/>
  <c r="C97" s="1"/>
  <c r="C48" i="4"/>
  <c r="C27"/>
  <c r="H62"/>
  <c r="H18"/>
  <c r="H57"/>
  <c r="I60"/>
  <c r="E83"/>
  <c r="E61"/>
  <c r="I112" i="9" s="1"/>
  <c r="A38" i="4"/>
  <c r="I55"/>
  <c r="G12"/>
  <c r="B63" i="9" s="1"/>
  <c r="E21" i="4"/>
  <c r="I72" i="9" s="1"/>
  <c r="H29" i="4"/>
  <c r="H39"/>
  <c r="G7"/>
  <c r="B58" i="9" s="1"/>
  <c r="A33" i="4"/>
  <c r="J33" s="1"/>
  <c r="I59"/>
  <c r="D15"/>
  <c r="A66" i="9" s="1"/>
  <c r="D66" s="1"/>
  <c r="G23" i="4"/>
  <c r="B74" i="9" s="1"/>
  <c r="D39" i="4"/>
  <c r="A90" i="9" s="1"/>
  <c r="D90" s="1"/>
  <c r="C73" i="4"/>
  <c r="A43"/>
  <c r="J43" s="1"/>
  <c r="D24"/>
  <c r="A75" i="9" s="1"/>
  <c r="D75" s="1"/>
  <c r="H64" i="4"/>
  <c r="H86"/>
  <c r="I12"/>
  <c r="A75"/>
  <c r="J75" s="1"/>
  <c r="I89"/>
  <c r="G10"/>
  <c r="B61" i="9" s="1"/>
  <c r="E92" i="4"/>
  <c r="E95"/>
  <c r="I14"/>
  <c r="E66"/>
  <c r="I117" i="9" s="1"/>
  <c r="D79" i="4"/>
  <c r="D37"/>
  <c r="A88" i="9" s="1"/>
  <c r="J88" s="1"/>
  <c r="G30" i="4"/>
  <c r="B81" i="9" s="1"/>
  <c r="I16" i="4"/>
  <c r="I81"/>
  <c r="A69"/>
  <c r="J69" s="1"/>
  <c r="E30"/>
  <c r="I81" i="9" s="1"/>
  <c r="I72" i="4"/>
  <c r="G48"/>
  <c r="B99" i="9" s="1"/>
  <c r="I30" i="4"/>
  <c r="G35"/>
  <c r="B86" i="9" s="1"/>
  <c r="H24" i="4"/>
  <c r="G13"/>
  <c r="B64" i="9" s="1"/>
  <c r="G51" i="4"/>
  <c r="B102" i="9" s="1"/>
  <c r="G82" i="4"/>
  <c r="H85"/>
  <c r="I34"/>
  <c r="C24"/>
  <c r="C30"/>
  <c r="G64"/>
  <c r="B115" i="9" s="1"/>
  <c r="I64" i="4"/>
  <c r="A19"/>
  <c r="J19" s="1"/>
  <c r="A81"/>
  <c r="J81" s="1"/>
  <c r="A13"/>
  <c r="J13" s="1"/>
  <c r="E48"/>
  <c r="I99" i="9" s="1"/>
  <c r="I52" i="4"/>
  <c r="H28"/>
  <c r="I82"/>
  <c r="H30"/>
  <c r="C11"/>
  <c r="E76"/>
  <c r="A89"/>
  <c r="J89" s="1"/>
  <c r="D59"/>
  <c r="A110" i="9" s="1"/>
  <c r="C57" i="4"/>
  <c r="I53"/>
  <c r="A20"/>
  <c r="D34"/>
  <c r="A85" i="9" s="1"/>
  <c r="D22" i="4"/>
  <c r="A73" i="9" s="1"/>
  <c r="G63" i="4"/>
  <c r="B114" i="9" s="1"/>
  <c r="G43" i="4"/>
  <c r="B94" i="9" s="1"/>
  <c r="H19" i="4"/>
  <c r="I49"/>
  <c r="C61"/>
  <c r="A71"/>
  <c r="J71" s="1"/>
  <c r="E50"/>
  <c r="I101" i="9" s="1"/>
  <c r="H36" i="4"/>
  <c r="C19"/>
  <c r="E77"/>
  <c r="E79"/>
  <c r="C68"/>
  <c r="G92"/>
  <c r="G3"/>
  <c r="B54" i="9" s="1"/>
  <c r="E80" i="4"/>
  <c r="I25"/>
  <c r="I11"/>
  <c r="D87"/>
  <c r="A79"/>
  <c r="J79" s="1"/>
  <c r="A88"/>
  <c r="G75"/>
  <c r="A22"/>
  <c r="C85"/>
  <c r="I21"/>
  <c r="A84"/>
  <c r="H40"/>
  <c r="C21"/>
  <c r="I76"/>
  <c r="E75"/>
  <c r="E91"/>
  <c r="D17"/>
  <c r="A68" i="9" s="1"/>
  <c r="H15" i="4"/>
  <c r="D4"/>
  <c r="A55" i="9" s="1"/>
  <c r="H11" i="4"/>
  <c r="D38"/>
  <c r="A89" i="9" s="1"/>
  <c r="I6" i="4"/>
  <c r="A76"/>
  <c r="I40"/>
  <c r="C82"/>
  <c r="I26"/>
  <c r="G16"/>
  <c r="B67" i="9" s="1"/>
  <c r="A24" i="4"/>
  <c r="E4"/>
  <c r="I55" i="9" s="1"/>
  <c r="C44" i="4"/>
  <c r="E29"/>
  <c r="I80" i="9" s="1"/>
  <c r="G80" i="4"/>
  <c r="H76"/>
  <c r="C89"/>
  <c r="C6"/>
  <c r="G77"/>
  <c r="E6"/>
  <c r="I57" i="9" s="1"/>
  <c r="C55" i="4"/>
  <c r="H2"/>
  <c r="E74"/>
  <c r="H46"/>
  <c r="I65"/>
  <c r="D89"/>
  <c r="E57"/>
  <c r="I108" i="9" s="1"/>
  <c r="E28" i="4"/>
  <c r="I79" i="9" s="1"/>
  <c r="G83" i="4"/>
  <c r="G66"/>
  <c r="B117" i="9" s="1"/>
  <c r="D29" i="4"/>
  <c r="A80" i="9" s="1"/>
  <c r="H10" i="4"/>
  <c r="I36"/>
  <c r="G22"/>
  <c r="B73" i="9" s="1"/>
  <c r="C15" i="4"/>
  <c r="I70"/>
  <c r="A45"/>
  <c r="J45" s="1"/>
  <c r="I32"/>
  <c r="A64"/>
  <c r="C60"/>
  <c r="D26"/>
  <c r="A77" i="9" s="1"/>
  <c r="D48" i="4"/>
  <c r="A99" i="9" s="1"/>
  <c r="D52" i="4"/>
  <c r="A103" i="9" s="1"/>
  <c r="D78" i="4"/>
  <c r="I39"/>
  <c r="A47"/>
  <c r="J47" s="1"/>
  <c r="E86"/>
  <c r="I63"/>
  <c r="A25"/>
  <c r="J25" s="1"/>
  <c r="H83"/>
  <c r="A7"/>
  <c r="J7" s="1"/>
  <c r="A40"/>
  <c r="I13"/>
  <c r="D80"/>
  <c r="C72"/>
  <c r="D62"/>
  <c r="A113" i="9" s="1"/>
  <c r="D45" i="4"/>
  <c r="A96" i="9" s="1"/>
  <c r="D55" i="4"/>
  <c r="A106" i="9" s="1"/>
  <c r="I56" i="4"/>
  <c r="I15"/>
  <c r="D82"/>
  <c r="C36"/>
  <c r="D40"/>
  <c r="A91" i="9" s="1"/>
  <c r="H59" i="4"/>
  <c r="H42"/>
  <c r="H31"/>
  <c r="I84"/>
  <c r="C5"/>
  <c r="I88"/>
  <c r="G28"/>
  <c r="B79" i="9" s="1"/>
  <c r="C69" i="4"/>
  <c r="H44"/>
  <c r="E36"/>
  <c r="I87" i="9" s="1"/>
  <c r="G25" i="4"/>
  <c r="B76" i="9" s="1"/>
  <c r="D14" i="4"/>
  <c r="A65" i="9" s="1"/>
  <c r="H53" i="4"/>
  <c r="C88"/>
  <c r="D20"/>
  <c r="A71" i="9" s="1"/>
  <c r="A68" i="4"/>
  <c r="E32"/>
  <c r="I83" i="9" s="1"/>
  <c r="C93" i="4"/>
  <c r="H32"/>
  <c r="A26"/>
  <c r="C28"/>
  <c r="C50"/>
  <c r="A93"/>
  <c r="J93" s="1"/>
  <c r="E7"/>
  <c r="I58" i="9" s="1"/>
  <c r="H50" i="4"/>
  <c r="D50"/>
  <c r="A101" i="9" s="1"/>
  <c r="E2" i="4"/>
  <c r="I53" i="9" s="1"/>
  <c r="D43" i="4"/>
  <c r="A94" i="9" s="1"/>
  <c r="I5" i="4"/>
  <c r="A55"/>
  <c r="J55" s="1"/>
  <c r="E40"/>
  <c r="I91" i="9" s="1"/>
  <c r="C66" i="4"/>
  <c r="C78"/>
  <c r="G61"/>
  <c r="B112" i="9" s="1"/>
  <c r="G34" i="4"/>
  <c r="B85" i="9" s="1"/>
  <c r="A42" i="4"/>
  <c r="H77"/>
  <c r="H41"/>
  <c r="C90"/>
  <c r="H54"/>
  <c r="G24"/>
  <c r="B75" i="9" s="1"/>
  <c r="D73" i="4"/>
  <c r="H88"/>
  <c r="E22"/>
  <c r="I73" i="9" s="1"/>
  <c r="G91" i="4"/>
  <c r="I58"/>
  <c r="I17"/>
  <c r="I47"/>
  <c r="C7"/>
  <c r="I69"/>
  <c r="D5"/>
  <c r="A56" i="9" s="1"/>
  <c r="C13" i="4"/>
  <c r="G54"/>
  <c r="B105" i="9" s="1"/>
  <c r="C76" i="4"/>
  <c r="D28"/>
  <c r="A79" i="9" s="1"/>
  <c r="H9" i="4"/>
  <c r="E17"/>
  <c r="I68" i="9" s="1"/>
  <c r="H89" i="4"/>
  <c r="H56"/>
  <c r="C79"/>
  <c r="D88"/>
  <c r="G26"/>
  <c r="B77" i="9" s="1"/>
  <c r="G1" i="4"/>
  <c r="B52" i="9" s="1"/>
  <c r="C83" i="4"/>
  <c r="C20"/>
  <c r="E93"/>
  <c r="G21"/>
  <c r="B72" i="9" s="1"/>
  <c r="G72" i="4"/>
  <c r="E90"/>
  <c r="C33"/>
  <c r="E18"/>
  <c r="I69" i="9" s="1"/>
  <c r="E27" i="4"/>
  <c r="I78" i="9" s="1"/>
  <c r="H16" i="4"/>
  <c r="D9"/>
  <c r="A60" i="9" s="1"/>
  <c r="H49" i="4"/>
  <c r="E67"/>
  <c r="E73"/>
  <c r="H27"/>
  <c r="G44"/>
  <c r="B95" i="9" s="1"/>
  <c r="A32" i="4"/>
  <c r="G88"/>
  <c r="D93"/>
  <c r="E42"/>
  <c r="I93" i="9" s="1"/>
  <c r="I33" i="4"/>
  <c r="C43"/>
  <c r="H45"/>
  <c r="H92"/>
  <c r="A3"/>
  <c r="J3" s="1"/>
  <c r="H63"/>
  <c r="E8"/>
  <c r="I59" i="9" s="1"/>
  <c r="H90" i="4"/>
  <c r="A16"/>
  <c r="D41"/>
  <c r="A92" i="9" s="1"/>
  <c r="H93" i="4"/>
  <c r="C10"/>
  <c r="C9"/>
  <c r="H78"/>
  <c r="D3"/>
  <c r="A54" i="9" s="1"/>
  <c r="A48" i="4"/>
  <c r="D56"/>
  <c r="A107" i="9" s="1"/>
  <c r="E16" i="4"/>
  <c r="I67" i="9" s="1"/>
  <c r="G11" i="4"/>
  <c r="B62" i="9" s="1"/>
  <c r="H12" i="4"/>
  <c r="D61"/>
  <c r="A112" i="9" s="1"/>
  <c r="E39" i="4"/>
  <c r="I90" i="9" s="1"/>
  <c r="D70" i="4"/>
  <c r="C54"/>
  <c r="H4"/>
  <c r="G85"/>
  <c r="E59"/>
  <c r="I110" i="9" s="1"/>
  <c r="A37" i="4"/>
  <c r="J37" s="1"/>
  <c r="E35"/>
  <c r="I86" i="9" s="1"/>
  <c r="A82" i="4"/>
  <c r="A12"/>
  <c r="C38"/>
  <c r="A91"/>
  <c r="J91" s="1"/>
  <c r="G15"/>
  <c r="B66" i="9" s="1"/>
  <c r="A78" i="4"/>
  <c r="E46"/>
  <c r="I97" i="9" s="1"/>
  <c r="H25" i="4"/>
  <c r="A52"/>
  <c r="E38"/>
  <c r="I89" i="9" s="1"/>
  <c r="E34" i="4"/>
  <c r="I85" i="9" s="1"/>
  <c r="I2" i="4"/>
  <c r="C29"/>
  <c r="H80"/>
  <c r="C4"/>
  <c r="H7"/>
  <c r="H72"/>
  <c r="H71"/>
  <c r="G19"/>
  <c r="B70" i="9" s="1"/>
  <c r="E11" i="4"/>
  <c r="I62" i="9" s="1"/>
  <c r="C67" i="4"/>
  <c r="C2"/>
  <c r="A46"/>
  <c r="D32"/>
  <c r="A83" i="9" s="1"/>
  <c r="E84" i="4"/>
  <c r="C45"/>
  <c r="C64"/>
  <c r="D71"/>
  <c r="D13"/>
  <c r="A64" i="9" s="1"/>
  <c r="E19" i="4"/>
  <c r="I70" i="9" s="1"/>
  <c r="C75" i="4"/>
  <c r="H82"/>
  <c r="D16"/>
  <c r="A67" i="9" s="1"/>
  <c r="A74" i="4"/>
  <c r="E85"/>
  <c r="A39"/>
  <c r="J39" s="1"/>
  <c r="H66"/>
  <c r="A8"/>
  <c r="H13"/>
  <c r="I73"/>
  <c r="D33"/>
  <c r="A84" i="9" s="1"/>
  <c r="E60" i="4"/>
  <c r="I111" i="9" s="1"/>
  <c r="A54" i="4"/>
  <c r="C86"/>
  <c r="G68"/>
  <c r="I9"/>
  <c r="A90"/>
  <c r="G53"/>
  <c r="B104" i="9" s="1"/>
  <c r="D51" i="4"/>
  <c r="A102" i="9" s="1"/>
  <c r="C74" i="4"/>
  <c r="G27"/>
  <c r="B78" i="9" s="1"/>
  <c r="I41" i="4"/>
  <c r="C62"/>
  <c r="G62"/>
  <c r="B113" i="9" s="1"/>
  <c r="G55" i="4"/>
  <c r="B106" i="9" s="1"/>
  <c r="D1" i="4"/>
  <c r="A52" i="9" s="1"/>
  <c r="G32" i="4"/>
  <c r="B83" i="9" s="1"/>
  <c r="C46" i="4"/>
  <c r="D7"/>
  <c r="A58" i="9" s="1"/>
  <c r="C14" i="4"/>
  <c r="C59"/>
  <c r="H51"/>
  <c r="H34"/>
  <c r="C47"/>
  <c r="I20"/>
  <c r="G6"/>
  <c r="B57" i="9" s="1"/>
  <c r="C3" i="4"/>
  <c r="G87"/>
  <c r="I31"/>
  <c r="H17"/>
  <c r="G42"/>
  <c r="B93" i="9" s="1"/>
  <c r="I51" i="4"/>
  <c r="H23"/>
  <c r="C23"/>
  <c r="C31"/>
  <c r="H81"/>
  <c r="E20"/>
  <c r="I71" i="9" s="1"/>
  <c r="H26" i="4"/>
  <c r="I86"/>
  <c r="C41"/>
  <c r="D63"/>
  <c r="A114" i="9" s="1"/>
  <c r="D6" i="4"/>
  <c r="A57" i="9" s="1"/>
  <c r="C94" i="4"/>
  <c r="D25"/>
  <c r="A76" i="9" s="1"/>
  <c r="I80" i="4"/>
  <c r="A17"/>
  <c r="J17" s="1"/>
  <c r="G14"/>
  <c r="B65" i="9" s="1"/>
  <c r="C34" i="4"/>
  <c r="E78"/>
  <c r="H3"/>
  <c r="A51"/>
  <c r="J51" s="1"/>
  <c r="E23"/>
  <c r="I74" i="9" s="1"/>
  <c r="G90" i="4"/>
  <c r="I18"/>
  <c r="E72"/>
  <c r="A36"/>
  <c r="G52"/>
  <c r="B103" i="9" s="1"/>
  <c r="E47" i="4"/>
  <c r="I98" i="9" s="1"/>
  <c r="A27" i="4"/>
  <c r="J27" s="1"/>
  <c r="E88"/>
  <c r="I87"/>
  <c r="H60"/>
  <c r="I8"/>
  <c r="I92"/>
  <c r="D23"/>
  <c r="A74" i="9" s="1"/>
  <c r="H6" i="4"/>
  <c r="D72"/>
  <c r="G69"/>
  <c r="C51"/>
  <c r="H37"/>
  <c r="C63"/>
  <c r="A56"/>
  <c r="D8"/>
  <c r="A59" i="9" s="1"/>
  <c r="D69" i="4"/>
  <c r="A18"/>
  <c r="I90"/>
  <c r="I28"/>
  <c r="G45"/>
  <c r="B96" i="9" s="1"/>
  <c r="A77" i="4"/>
  <c r="J77" s="1"/>
  <c r="D30"/>
  <c r="A81" i="9" s="1"/>
  <c r="D86" i="4"/>
  <c r="E70"/>
  <c r="G36"/>
  <c r="B87" i="9" s="1"/>
  <c r="D35" i="4"/>
  <c r="A86" i="9" s="1"/>
  <c r="A14" i="4"/>
  <c r="I54"/>
  <c r="H52"/>
  <c r="I78"/>
  <c r="H87"/>
  <c r="C39"/>
  <c r="E37"/>
  <c r="I88" i="9" s="1"/>
  <c r="D2" i="4"/>
  <c r="A53" i="9" s="1"/>
  <c r="D67" i="4"/>
  <c r="I94"/>
  <c r="C65"/>
  <c r="G47"/>
  <c r="B98" i="9" s="1"/>
  <c r="G17" i="4"/>
  <c r="B68" i="9" s="1"/>
  <c r="C77" i="4"/>
  <c r="A59"/>
  <c r="J59" s="1"/>
  <c r="A70"/>
  <c r="G2"/>
  <c r="B53" i="9" s="1"/>
  <c r="D36" i="4"/>
  <c r="A87" i="9" s="1"/>
  <c r="A72" i="4"/>
  <c r="H68"/>
  <c r="A4"/>
  <c r="E10"/>
  <c r="I61" i="9" s="1"/>
  <c r="G86" i="4"/>
  <c r="A9"/>
  <c r="J9" s="1"/>
  <c r="G58"/>
  <c r="B109" i="9" s="1"/>
  <c r="I91" i="4"/>
  <c r="A44"/>
  <c r="G20"/>
  <c r="B71" i="9" s="1"/>
  <c r="E1" i="4"/>
  <c r="I52" i="9" s="1"/>
  <c r="E51" i="4"/>
  <c r="I102" i="9" s="1"/>
  <c r="G76" i="4"/>
  <c r="A28"/>
  <c r="E13"/>
  <c r="I64" i="9" s="1"/>
  <c r="A2" i="4"/>
  <c r="A6"/>
  <c r="I42"/>
  <c r="G29"/>
  <c r="B80" i="9" s="1"/>
  <c r="A31" i="4"/>
  <c r="J31" s="1"/>
  <c r="C32"/>
  <c r="H79"/>
  <c r="I38"/>
  <c r="G39"/>
  <c r="B90" i="9" s="1"/>
  <c r="E71" i="4"/>
  <c r="H21"/>
  <c r="D18"/>
  <c r="A69" i="9" s="1"/>
  <c r="I77" i="4"/>
  <c r="C1"/>
  <c r="C71"/>
  <c r="C92"/>
  <c r="E65"/>
  <c r="I116" i="9" s="1"/>
  <c r="D66" i="4"/>
  <c r="A117" i="9" s="1"/>
  <c r="E15" i="4"/>
  <c r="I66" i="9" s="1"/>
  <c r="D84" i="4"/>
  <c r="A58"/>
  <c r="A85"/>
  <c r="J85" s="1"/>
  <c r="C16"/>
  <c r="E68"/>
  <c r="C37"/>
  <c r="I7"/>
  <c r="G49"/>
  <c r="B100" i="9" s="1"/>
  <c r="G31" i="4"/>
  <c r="B82" i="9" s="1"/>
  <c r="A53" i="4"/>
  <c r="J53" s="1"/>
  <c r="E41"/>
  <c r="I92" i="9" s="1"/>
  <c r="C81" i="4"/>
  <c r="G4"/>
  <c r="B55" i="9" s="1"/>
  <c r="A83" i="4"/>
  <c r="J83" s="1"/>
  <c r="C84"/>
  <c r="D44"/>
  <c r="A95" i="9" s="1"/>
  <c r="D21" i="4"/>
  <c r="A72" i="9" s="1"/>
  <c r="E33" i="4"/>
  <c r="I84" i="9" s="1"/>
  <c r="I79" i="4"/>
  <c r="I71"/>
  <c r="H55"/>
  <c r="I24"/>
  <c r="A86"/>
  <c r="E69"/>
  <c r="A65"/>
  <c r="J65" s="1"/>
  <c r="G57"/>
  <c r="B108" i="9" s="1"/>
  <c r="I57" i="4"/>
  <c r="I44"/>
  <c r="E58"/>
  <c r="I109" i="9" s="1"/>
  <c r="C12" i="4"/>
  <c r="E5"/>
  <c r="I56" i="9" s="1"/>
  <c r="C18" i="4"/>
  <c r="A11"/>
  <c r="J11" s="1"/>
  <c r="C52"/>
  <c r="H22"/>
  <c r="A66"/>
  <c r="G50"/>
  <c r="B101" i="9" s="1"/>
  <c r="E25" i="4"/>
  <c r="I76" i="9" s="1"/>
  <c r="H84" i="4"/>
  <c r="I75"/>
  <c r="E49"/>
  <c r="I100" i="9" s="1"/>
  <c r="E54" i="4"/>
  <c r="I105" i="9" s="1"/>
  <c r="I50" i="4"/>
  <c r="I3"/>
  <c r="D94"/>
  <c r="A30"/>
  <c r="H20"/>
  <c r="G65"/>
  <c r="B116" i="9" s="1"/>
  <c r="E55" i="4"/>
  <c r="I106" i="9" s="1"/>
  <c r="G41" i="4"/>
  <c r="B92" i="9" s="1"/>
  <c r="C56" i="4"/>
  <c r="I66"/>
  <c r="I74"/>
  <c r="C91"/>
  <c r="G46"/>
  <c r="B97" i="9" s="1"/>
  <c r="H43" i="4"/>
  <c r="E3"/>
  <c r="I54" i="9" s="1"/>
  <c r="C87" i="4"/>
  <c r="D65"/>
  <c r="A116" i="9" s="1"/>
  <c r="G9" i="4"/>
  <c r="B60" i="9" s="1"/>
  <c r="A15" i="4"/>
  <c r="J15" s="1"/>
  <c r="D60"/>
  <c r="A111" i="9" s="1"/>
  <c r="E87" i="4"/>
  <c r="A41"/>
  <c r="J41" s="1"/>
  <c r="E52"/>
  <c r="I103" i="9" s="1"/>
  <c r="C42" i="4"/>
  <c r="G93"/>
  <c r="A67"/>
  <c r="J67" s="1"/>
  <c r="C49"/>
  <c r="C22"/>
  <c r="G73"/>
  <c r="D10"/>
  <c r="A61" i="9" s="1"/>
  <c r="G94" i="4"/>
  <c r="C25"/>
  <c r="H74"/>
  <c r="I62"/>
  <c r="D49"/>
  <c r="A100" i="9" s="1"/>
  <c r="H65" i="4"/>
  <c r="D77"/>
  <c r="I85"/>
  <c r="G37"/>
  <c r="B88" i="9" s="1"/>
  <c r="H67" i="4"/>
  <c r="A57"/>
  <c r="J57" s="1"/>
  <c r="I29"/>
  <c r="C70"/>
  <c r="E12"/>
  <c r="I63" i="9" s="1"/>
  <c r="E14" i="4"/>
  <c r="I65" i="9" s="1"/>
  <c r="H48" i="4"/>
  <c r="E31"/>
  <c r="I82" i="9" s="1"/>
  <c r="A87" i="4"/>
  <c r="J87" s="1"/>
  <c r="D90"/>
  <c r="G67"/>
  <c r="E81"/>
  <c r="G59"/>
  <c r="B110" i="9" s="1"/>
  <c r="D19" i="4"/>
  <c r="A70" i="9" s="1"/>
  <c r="A34" i="4"/>
  <c r="H38"/>
  <c r="E82"/>
  <c r="E64"/>
  <c r="I115" i="9" s="1"/>
  <c r="A62" i="4"/>
  <c r="E24"/>
  <c r="I75" i="9" s="1"/>
  <c r="C17" i="4"/>
  <c r="E9"/>
  <c r="I60" i="9" s="1"/>
  <c r="E45" i="4"/>
  <c r="I96" i="9" s="1"/>
  <c r="C8" i="4"/>
  <c r="A94"/>
  <c r="I22"/>
  <c r="E56"/>
  <c r="I107" i="9" s="1"/>
  <c r="A23" i="4"/>
  <c r="J23" s="1"/>
  <c r="D64"/>
  <c r="A115" i="9" s="1"/>
  <c r="E94" i="4"/>
  <c r="A1"/>
  <c r="J1" s="1"/>
  <c r="I1" s="1"/>
  <c r="G70"/>
  <c r="G81"/>
  <c r="D42"/>
  <c r="A93" i="9" s="1"/>
  <c r="H69" i="4"/>
  <c r="G33"/>
  <c r="B84" i="9" s="1"/>
  <c r="A60" i="4"/>
  <c r="J60" s="1"/>
  <c r="C35"/>
  <c r="I83"/>
  <c r="A92"/>
  <c r="J92" s="1"/>
  <c r="D31"/>
  <c r="A82" i="9" s="1"/>
  <c r="C82" s="1"/>
  <c r="H70" i="4"/>
  <c r="I27"/>
  <c r="H8"/>
  <c r="D12"/>
  <c r="A63" i="9" s="1"/>
  <c r="J63" s="1"/>
  <c r="K63" s="1"/>
  <c r="E43" i="4"/>
  <c r="I94" i="9" s="1"/>
  <c r="G5" i="4"/>
  <c r="B56" i="9" s="1"/>
  <c r="G79" i="4"/>
  <c r="A35"/>
  <c r="J35" s="1"/>
  <c r="E26"/>
  <c r="I77" i="9" s="1"/>
  <c r="I48" i="4"/>
  <c r="I43"/>
  <c r="E89"/>
  <c r="A73"/>
  <c r="J73" s="1"/>
  <c r="A5"/>
  <c r="J5" s="1"/>
  <c r="H33"/>
  <c r="D92"/>
  <c r="H73"/>
  <c r="H58"/>
  <c r="H5"/>
  <c r="G78"/>
  <c r="H75"/>
  <c r="D74"/>
  <c r="I61"/>
  <c r="G38"/>
  <c r="B89" i="9" s="1"/>
  <c r="D11" i="4"/>
  <c r="A62" i="9" s="1"/>
  <c r="F62" s="1"/>
  <c r="G71" i="4"/>
  <c r="G56"/>
  <c r="B107" i="9" s="1"/>
  <c r="H47" i="4"/>
  <c r="C80"/>
  <c r="G84"/>
  <c r="E90" i="9"/>
  <c r="L39" i="4"/>
  <c r="J38"/>
  <c r="E108" i="9"/>
  <c r="J98"/>
  <c r="C98"/>
  <c r="G98"/>
  <c r="F98"/>
  <c r="D98"/>
  <c r="E98"/>
  <c r="L81" i="4"/>
  <c r="J80"/>
  <c r="E104" i="9"/>
  <c r="F104"/>
  <c r="G104"/>
  <c r="C104"/>
  <c r="J104"/>
  <c r="K104" s="1"/>
  <c r="D104"/>
  <c r="E78"/>
  <c r="J78"/>
  <c r="C78"/>
  <c r="G78"/>
  <c r="F78"/>
  <c r="D78"/>
  <c r="G109"/>
  <c r="C109"/>
  <c r="E109"/>
  <c r="J109"/>
  <c r="D109"/>
  <c r="F109"/>
  <c r="J75"/>
  <c r="G88"/>
  <c r="L61" i="4"/>
  <c r="G82" i="9"/>
  <c r="D97" l="1"/>
  <c r="F97"/>
  <c r="L93" i="4"/>
  <c r="F90" i="9"/>
  <c r="K75"/>
  <c r="G62"/>
  <c r="H78"/>
  <c r="G97"/>
  <c r="J90"/>
  <c r="K109"/>
  <c r="C62"/>
  <c r="D105"/>
  <c r="C75"/>
  <c r="E14"/>
  <c r="D14" s="1"/>
  <c r="D82"/>
  <c r="E88"/>
  <c r="C63"/>
  <c r="D88"/>
  <c r="F75"/>
  <c r="D63"/>
  <c r="F82"/>
  <c r="F88"/>
  <c r="G75"/>
  <c r="E75"/>
  <c r="E63"/>
  <c r="J82"/>
  <c r="K82" s="1"/>
  <c r="J66"/>
  <c r="K66" s="1"/>
  <c r="E97"/>
  <c r="J97"/>
  <c r="K97" s="1"/>
  <c r="G90"/>
  <c r="C90"/>
  <c r="K88"/>
  <c r="H75"/>
  <c r="K78"/>
  <c r="F63"/>
  <c r="E82"/>
  <c r="K98"/>
  <c r="E105"/>
  <c r="C113"/>
  <c r="D113"/>
  <c r="F113"/>
  <c r="E113"/>
  <c r="J113"/>
  <c r="G113"/>
  <c r="L41" i="4"/>
  <c r="J40"/>
  <c r="J89" i="9"/>
  <c r="G89"/>
  <c r="D89"/>
  <c r="C89"/>
  <c r="F89"/>
  <c r="E89"/>
  <c r="C68"/>
  <c r="J68"/>
  <c r="D68"/>
  <c r="G68"/>
  <c r="F68"/>
  <c r="E68"/>
  <c r="C85"/>
  <c r="E85"/>
  <c r="J85"/>
  <c r="G85"/>
  <c r="D85"/>
  <c r="H85" s="1"/>
  <c r="F85"/>
  <c r="E110"/>
  <c r="F110"/>
  <c r="G110"/>
  <c r="C110"/>
  <c r="J110"/>
  <c r="D110"/>
  <c r="H110" s="1"/>
  <c r="L63" i="4"/>
  <c r="J62"/>
  <c r="J34"/>
  <c r="L35"/>
  <c r="G61" i="9"/>
  <c r="E61"/>
  <c r="D61"/>
  <c r="F61"/>
  <c r="C61"/>
  <c r="J61"/>
  <c r="F72"/>
  <c r="E72"/>
  <c r="J72"/>
  <c r="K72" s="1"/>
  <c r="G72"/>
  <c r="D72"/>
  <c r="C72"/>
  <c r="E69"/>
  <c r="J69"/>
  <c r="F69"/>
  <c r="C69"/>
  <c r="D69"/>
  <c r="G69"/>
  <c r="L5" i="4"/>
  <c r="J4"/>
  <c r="J14"/>
  <c r="L15"/>
  <c r="E59" i="9"/>
  <c r="J59"/>
  <c r="K59" s="1"/>
  <c r="F59"/>
  <c r="C59"/>
  <c r="D59"/>
  <c r="G59"/>
  <c r="F74"/>
  <c r="E74"/>
  <c r="J74"/>
  <c r="D74"/>
  <c r="G74"/>
  <c r="C74"/>
  <c r="G114"/>
  <c r="C114"/>
  <c r="F114"/>
  <c r="J114"/>
  <c r="D114"/>
  <c r="E114"/>
  <c r="J102"/>
  <c r="K102" s="1"/>
  <c r="C102"/>
  <c r="F102"/>
  <c r="D102"/>
  <c r="E102"/>
  <c r="G102"/>
  <c r="J84"/>
  <c r="F84"/>
  <c r="D84"/>
  <c r="G84"/>
  <c r="C84"/>
  <c r="E84"/>
  <c r="D67"/>
  <c r="E67"/>
  <c r="G67"/>
  <c r="C67"/>
  <c r="J67"/>
  <c r="F67"/>
  <c r="E64"/>
  <c r="G64"/>
  <c r="D64"/>
  <c r="C64"/>
  <c r="J64"/>
  <c r="K64" s="1"/>
  <c r="F64"/>
  <c r="J52" i="4"/>
  <c r="L53"/>
  <c r="J82"/>
  <c r="L83"/>
  <c r="E92" i="9"/>
  <c r="J92"/>
  <c r="F92"/>
  <c r="C92"/>
  <c r="G92"/>
  <c r="D92"/>
  <c r="G101"/>
  <c r="D101"/>
  <c r="J101"/>
  <c r="K101" s="1"/>
  <c r="C101"/>
  <c r="F101"/>
  <c r="E101"/>
  <c r="E96"/>
  <c r="C96"/>
  <c r="G96"/>
  <c r="J96"/>
  <c r="K96" s="1"/>
  <c r="D96"/>
  <c r="F96"/>
  <c r="F77"/>
  <c r="D77"/>
  <c r="C77"/>
  <c r="J77"/>
  <c r="E77"/>
  <c r="G77"/>
  <c r="L89" i="4"/>
  <c r="J88"/>
  <c r="F73" i="9"/>
  <c r="E73"/>
  <c r="C73"/>
  <c r="G73"/>
  <c r="J73"/>
  <c r="K73" s="1"/>
  <c r="D73"/>
  <c r="J12"/>
  <c r="J46"/>
  <c r="J14" s="1"/>
  <c r="P45"/>
  <c r="F44" s="1"/>
  <c r="N45"/>
  <c r="E44" s="1"/>
  <c r="J45"/>
  <c r="L45"/>
  <c r="D44" s="1"/>
  <c r="D100"/>
  <c r="F100"/>
  <c r="J100"/>
  <c r="K100" s="1"/>
  <c r="E100"/>
  <c r="G100"/>
  <c r="C100"/>
  <c r="C111"/>
  <c r="F111"/>
  <c r="D111"/>
  <c r="G111"/>
  <c r="E111"/>
  <c r="J111"/>
  <c r="K111" s="1"/>
  <c r="J30" i="4"/>
  <c r="L31"/>
  <c r="L59"/>
  <c r="J58"/>
  <c r="L3"/>
  <c r="J2"/>
  <c r="F87" i="9"/>
  <c r="J87"/>
  <c r="K87" s="1"/>
  <c r="G87"/>
  <c r="C87"/>
  <c r="E87"/>
  <c r="D87"/>
  <c r="G57"/>
  <c r="D57"/>
  <c r="F57"/>
  <c r="J57"/>
  <c r="K57" s="1"/>
  <c r="E57"/>
  <c r="C57"/>
  <c r="L9" i="4"/>
  <c r="J8"/>
  <c r="L75"/>
  <c r="J74"/>
  <c r="J78"/>
  <c r="L79"/>
  <c r="J12"/>
  <c r="L13"/>
  <c r="F54" i="9"/>
  <c r="J54"/>
  <c r="K54" s="1"/>
  <c r="D54"/>
  <c r="G54"/>
  <c r="E54"/>
  <c r="C54"/>
  <c r="E60"/>
  <c r="G60"/>
  <c r="C60"/>
  <c r="D60"/>
  <c r="F60"/>
  <c r="J60"/>
  <c r="K60" s="1"/>
  <c r="J71"/>
  <c r="K71" s="1"/>
  <c r="D71"/>
  <c r="C71"/>
  <c r="G71"/>
  <c r="E71"/>
  <c r="F71"/>
  <c r="F106"/>
  <c r="C106"/>
  <c r="G106"/>
  <c r="D106"/>
  <c r="E106"/>
  <c r="J106"/>
  <c r="K106" s="1"/>
  <c r="J99"/>
  <c r="K99" s="1"/>
  <c r="G99"/>
  <c r="E99"/>
  <c r="C99"/>
  <c r="D99"/>
  <c r="F99"/>
  <c r="J76" i="4"/>
  <c r="L77"/>
  <c r="D55" i="9"/>
  <c r="F55"/>
  <c r="E55"/>
  <c r="G55"/>
  <c r="J55"/>
  <c r="K55" s="1"/>
  <c r="C55"/>
  <c r="J84" i="4"/>
  <c r="L85"/>
  <c r="B37" i="9"/>
  <c r="G38"/>
  <c r="J11"/>
  <c r="C39"/>
  <c r="K77"/>
  <c r="E10"/>
  <c r="D10" s="1"/>
  <c r="L11" i="4"/>
  <c r="C108" i="9"/>
  <c r="H108" s="1"/>
  <c r="D108"/>
  <c r="G66"/>
  <c r="C66"/>
  <c r="H66" s="1"/>
  <c r="G105"/>
  <c r="K67"/>
  <c r="K68"/>
  <c r="E62"/>
  <c r="G63"/>
  <c r="C88"/>
  <c r="H104"/>
  <c r="G108"/>
  <c r="J108"/>
  <c r="K108" s="1"/>
  <c r="E66"/>
  <c r="F66"/>
  <c r="H97"/>
  <c r="C105"/>
  <c r="L51" i="4"/>
  <c r="K90" i="9"/>
  <c r="E12"/>
  <c r="D12" s="1"/>
  <c r="K84"/>
  <c r="K61"/>
  <c r="K89"/>
  <c r="K110"/>
  <c r="K114"/>
  <c r="C93"/>
  <c r="J93"/>
  <c r="K93" s="1"/>
  <c r="D93"/>
  <c r="G93"/>
  <c r="F93"/>
  <c r="E93"/>
  <c r="G70"/>
  <c r="J70"/>
  <c r="K70" s="1"/>
  <c r="C70"/>
  <c r="F70"/>
  <c r="D70"/>
  <c r="E70"/>
  <c r="L67" i="4"/>
  <c r="J66"/>
  <c r="C95" i="9"/>
  <c r="E95"/>
  <c r="G95"/>
  <c r="F95"/>
  <c r="J95"/>
  <c r="D95"/>
  <c r="L29" i="4"/>
  <c r="J28"/>
  <c r="L71"/>
  <c r="J70"/>
  <c r="E53" i="9"/>
  <c r="J53"/>
  <c r="K53" s="1"/>
  <c r="G53"/>
  <c r="D53"/>
  <c r="F53"/>
  <c r="C53"/>
  <c r="D86"/>
  <c r="C86"/>
  <c r="G86"/>
  <c r="E86"/>
  <c r="F86"/>
  <c r="J86"/>
  <c r="K86" s="1"/>
  <c r="C81"/>
  <c r="G81"/>
  <c r="D81"/>
  <c r="E81"/>
  <c r="J81"/>
  <c r="K81" s="1"/>
  <c r="F81"/>
  <c r="J56" i="4"/>
  <c r="L57"/>
  <c r="L37"/>
  <c r="J36"/>
  <c r="E76" i="9"/>
  <c r="F76"/>
  <c r="D76"/>
  <c r="J76"/>
  <c r="K76" s="1"/>
  <c r="C76"/>
  <c r="G76"/>
  <c r="J52"/>
  <c r="K52" s="1"/>
  <c r="C52"/>
  <c r="F52"/>
  <c r="C83"/>
  <c r="G83"/>
  <c r="J83"/>
  <c r="K83" s="1"/>
  <c r="F83"/>
  <c r="E83"/>
  <c r="D83"/>
  <c r="G112"/>
  <c r="F112"/>
  <c r="D112"/>
  <c r="E112"/>
  <c r="J112"/>
  <c r="K112" s="1"/>
  <c r="C112"/>
  <c r="C107"/>
  <c r="G107"/>
  <c r="F107"/>
  <c r="J107"/>
  <c r="K107" s="1"/>
  <c r="D107"/>
  <c r="H107" s="1"/>
  <c r="E107"/>
  <c r="J16" i="4"/>
  <c r="L17"/>
  <c r="L33"/>
  <c r="J32"/>
  <c r="D115" i="9"/>
  <c r="E115"/>
  <c r="C115"/>
  <c r="J115"/>
  <c r="K115" s="1"/>
  <c r="G115"/>
  <c r="F115"/>
  <c r="J94" i="4"/>
  <c r="L95"/>
  <c r="F116" i="9"/>
  <c r="E116"/>
  <c r="J116"/>
  <c r="K116" s="1"/>
  <c r="G116"/>
  <c r="C116"/>
  <c r="D116"/>
  <c r="L87" i="4"/>
  <c r="J86"/>
  <c r="J117" i="9"/>
  <c r="K117" s="1"/>
  <c r="D117"/>
  <c r="H117" s="1"/>
  <c r="E117"/>
  <c r="C117"/>
  <c r="F117"/>
  <c r="G117"/>
  <c r="J6" i="4"/>
  <c r="L7"/>
  <c r="L45"/>
  <c r="J44"/>
  <c r="L73"/>
  <c r="J72"/>
  <c r="L19"/>
  <c r="J18"/>
  <c r="F58" i="9"/>
  <c r="J58"/>
  <c r="D58"/>
  <c r="G58"/>
  <c r="C58"/>
  <c r="E58"/>
  <c r="J90" i="4"/>
  <c r="L91"/>
  <c r="J54"/>
  <c r="L55"/>
  <c r="J46"/>
  <c r="L47"/>
  <c r="L49"/>
  <c r="J48"/>
  <c r="D79" i="9"/>
  <c r="C79"/>
  <c r="F79"/>
  <c r="J79"/>
  <c r="K79" s="1"/>
  <c r="E79"/>
  <c r="G79"/>
  <c r="F56"/>
  <c r="D56"/>
  <c r="J56"/>
  <c r="K56" s="1"/>
  <c r="G56"/>
  <c r="E56"/>
  <c r="C56"/>
  <c r="J42" i="4"/>
  <c r="L43"/>
  <c r="C94" i="9"/>
  <c r="F94"/>
  <c r="G94"/>
  <c r="D94"/>
  <c r="H94" s="1"/>
  <c r="J94"/>
  <c r="K94" s="1"/>
  <c r="E94"/>
  <c r="L27" i="4"/>
  <c r="J26"/>
  <c r="J68"/>
  <c r="L69"/>
  <c r="C65" i="9"/>
  <c r="G65"/>
  <c r="D65"/>
  <c r="E65"/>
  <c r="F65"/>
  <c r="J65"/>
  <c r="K65" s="1"/>
  <c r="J91"/>
  <c r="K91" s="1"/>
  <c r="F91"/>
  <c r="D91"/>
  <c r="E91"/>
  <c r="G91"/>
  <c r="C91"/>
  <c r="E103"/>
  <c r="G103"/>
  <c r="J103"/>
  <c r="K103" s="1"/>
  <c r="F103"/>
  <c r="C103"/>
  <c r="D103"/>
  <c r="J64" i="4"/>
  <c r="L65"/>
  <c r="C80" i="9"/>
  <c r="G80"/>
  <c r="F80"/>
  <c r="J80"/>
  <c r="K80" s="1"/>
  <c r="D80"/>
  <c r="H80" s="1"/>
  <c r="E80"/>
  <c r="J24" i="4"/>
  <c r="L25"/>
  <c r="J22"/>
  <c r="L23"/>
  <c r="J20"/>
  <c r="L21"/>
  <c r="E43" i="9"/>
  <c r="F43"/>
  <c r="C43"/>
  <c r="D43"/>
  <c r="K74"/>
  <c r="J62"/>
  <c r="K62" s="1"/>
  <c r="D62"/>
  <c r="H62" s="1"/>
  <c r="E13"/>
  <c r="D13" s="1"/>
  <c r="H98"/>
  <c r="J105"/>
  <c r="K105" s="1"/>
  <c r="H1" i="4"/>
  <c r="D52" i="9" s="1"/>
  <c r="K92"/>
  <c r="K85"/>
  <c r="K69"/>
  <c r="K58"/>
  <c r="B42"/>
  <c r="K113"/>
  <c r="K95"/>
  <c r="H82"/>
  <c r="H109"/>
  <c r="H90"/>
  <c r="H84" l="1"/>
  <c r="H96"/>
  <c r="H64"/>
  <c r="H68"/>
  <c r="H56"/>
  <c r="H105"/>
  <c r="H88"/>
  <c r="H67"/>
  <c r="H69"/>
  <c r="H92"/>
  <c r="H103"/>
  <c r="H54"/>
  <c r="H114"/>
  <c r="H72"/>
  <c r="H116"/>
  <c r="H65"/>
  <c r="H53"/>
  <c r="H95"/>
  <c r="H55"/>
  <c r="H99"/>
  <c r="H91"/>
  <c r="H52"/>
  <c r="E52"/>
  <c r="G52" s="1"/>
  <c r="C44"/>
  <c r="C45" s="1"/>
  <c r="J13"/>
  <c r="E38"/>
  <c r="E40" s="1"/>
  <c r="F38"/>
  <c r="F40" s="1"/>
  <c r="D38"/>
  <c r="D40" s="1"/>
  <c r="C38"/>
  <c r="C40" s="1"/>
  <c r="H112"/>
  <c r="H106"/>
  <c r="H71"/>
  <c r="H60"/>
  <c r="H87"/>
  <c r="D45"/>
  <c r="H83"/>
  <c r="H79"/>
  <c r="H58"/>
  <c r="H115"/>
  <c r="H76"/>
  <c r="H81"/>
  <c r="H86"/>
  <c r="H70"/>
  <c r="H93"/>
  <c r="D11"/>
  <c r="H111"/>
  <c r="H100"/>
  <c r="F45"/>
  <c r="H59"/>
  <c r="H61"/>
  <c r="H113"/>
  <c r="H57"/>
  <c r="E45"/>
  <c r="H73"/>
  <c r="H77"/>
  <c r="H101"/>
  <c r="H102"/>
  <c r="H74"/>
  <c r="H89"/>
  <c r="G45" l="1"/>
  <c r="G40"/>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<sst xmlns="http://schemas.openxmlformats.org/spreadsheetml/2006/main" count="4193" uniqueCount="1644">
  <si>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</si>
  <si>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</si>
  <si>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</si>
  <si>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</si>
  <si>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</si>
  <si>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</si>
  <si>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</si>
  <si>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</si>
  <si>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</si>
  <si>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</si>
  <si>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</si>
  <si>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</si>
  <si>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</si>
  <si>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</si>
  <si>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</si>
  <si>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</si>
  <si>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</si>
  <si>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</si>
  <si>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</si>
  <si>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</si>
  <si>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</si>
  <si>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</si>
  <si>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</si>
  <si>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</si>
  <si>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</si>
  <si>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</si>
  <si>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</si>
  <si>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</si>
  <si>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</si>
  <si>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</si>
  <si>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</si>
  <si>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</si>
  <si>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</si>
  <si>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</si>
  <si>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</si>
  <si>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</si>
  <si>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</si>
  <si>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</si>
  <si>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</si>
  <si>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</si>
  <si>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</si>
  <si>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</si>
  <si>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</si>
  <si>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</si>
  <si>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</si>
  <si>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</si>
  <si>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</si>
  <si>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</si>
  <si>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</si>
  <si>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</si>
  <si>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</si>
  <si>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</si>
  <si>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</si>
  <si>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</si>
  <si>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</si>
  <si>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</si>
  <si>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</si>
  <si>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</si>
  <si>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</si>
  <si>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</si>
  <si>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</si>
  <si>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</si>
  <si>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</si>
  <si>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</si>
  <si>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</si>
  <si>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</si>
  <si>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</si>
  <si>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</si>
  <si>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</si>
  <si>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</si>
  <si>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</si>
  <si>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</si>
  <si>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</si>
  <si>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</si>
  <si>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</si>
  <si>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</si>
  <si>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</si>
  <si>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</si>
  <si>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</si>
  <si>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</si>
  <si>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</si>
  <si>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</si>
  <si>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</si>
  <si>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</si>
  <si>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</si>
  <si>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</si>
  <si>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</si>
  <si>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</si>
  <si>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</si>
  <si>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</si>
  <si>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</si>
  <si>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</si>
  <si>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</si>
  <si>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</si>
  <si>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</si>
  <si>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</si>
  <si>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</si>
  <si>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</si>
  <si>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</si>
  <si>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</si>
  <si>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</si>
  <si>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</si>
  <si>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</si>
  <si>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</si>
  <si>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</si>
  <si>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</si>
  <si>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</si>
  <si>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</si>
  <si>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</si>
  <si>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</si>
  <si>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</si>
  <si>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</si>
  <si>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</si>
  <si>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</si>
  <si>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</si>
  <si>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</si>
  <si>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</si>
  <si>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</si>
  <si>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</si>
  <si>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</si>
  <si>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</si>
  <si>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</si>
  <si>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</si>
  <si>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</si>
  <si>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</si>
  <si>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</si>
  <si>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</si>
  <si>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</si>
  <si>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</si>
  <si>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</si>
  <si>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</si>
  <si>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</si>
  <si>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</si>
  <si>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</si>
  <si>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</si>
  <si>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</si>
  <si>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</si>
  <si>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</si>
  <si>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</si>
  <si>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</si>
  <si>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</si>
  <si>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</si>
  <si>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</si>
  <si>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</si>
  <si>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</si>
  <si>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</si>
  <si>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</si>
  <si>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</si>
  <si>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</si>
  <si>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</si>
  <si>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</si>
  <si>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</si>
  <si>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</si>
  <si>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</si>
  <si>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</si>
  <si>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</si>
  <si>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</si>
  <si>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</si>
  <si>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</si>
  <si>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</si>
  <si>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</si>
  <si>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</si>
  <si>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</si>
  <si>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</si>
  <si>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</si>
  <si>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</si>
  <si>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</si>
  <si>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</si>
  <si>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</si>
  <si>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</si>
  <si>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</si>
  <si>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</si>
  <si>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</si>
  <si>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</si>
  <si>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</si>
  <si>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</si>
  <si>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</si>
  <si>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</si>
  <si>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</si>
  <si>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</si>
  <si>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</si>
  <si>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</si>
  <si>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</si>
  <si>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</si>
  <si>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</si>
  <si>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</si>
  <si>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</si>
  <si>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</si>
  <si>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</si>
  <si>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</si>
  <si>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</si>
  <si>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</si>
  <si>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</si>
  <si>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</si>
  <si>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</si>
  <si>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</si>
  <si>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</si>
  <si>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</si>
  <si>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</si>
  <si>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</si>
  <si>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</si>
  <si>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</si>
  <si>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</si>
  <si>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</si>
  <si>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</si>
  <si>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</si>
  <si>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</si>
  <si>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</si>
  <si>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</si>
  <si>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</si>
  <si>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</si>
  <si>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</si>
  <si>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</si>
  <si>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</si>
  <si>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</si>
  <si>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</si>
  <si>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</si>
  <si>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</si>
  <si>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</si>
  <si>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</si>
  <si>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</si>
  <si>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</si>
  <si>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</si>
  <si>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</si>
  <si>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</si>
  <si>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</si>
  <si>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</si>
  <si>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</si>
  <si>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</si>
  <si>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</si>
  <si>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</si>
  <si>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</si>
  <si>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</si>
  <si>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</si>
  <si>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</si>
  <si>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</si>
  <si>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</si>
  <si>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</si>
  <si>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</si>
  <si>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</si>
  <si>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</si>
  <si>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</si>
  <si>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</si>
  <si>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</si>
  <si>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</si>
  <si>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</si>
  <si>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</si>
  <si>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</si>
  <si>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</si>
  <si>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</si>
  <si>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</si>
  <si>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</si>
  <si>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</si>
  <si>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</si>
  <si>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</si>
  <si>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</si>
  <si>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</si>
  <si>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</si>
  <si>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</si>
  <si>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</si>
  <si>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</si>
  <si>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</si>
  <si>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</si>
  <si>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</si>
  <si>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</si>
  <si>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</si>
  <si>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</si>
  <si>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</si>
  <si>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</si>
  <si>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</si>
  <si>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</si>
  <si>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</si>
  <si>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</si>
  <si>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</si>
  <si>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</si>
  <si>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</si>
  <si>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</si>
  <si>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</si>
  <si>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</si>
  <si>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</si>
  <si>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</si>
  <si>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</si>
  <si>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</si>
  <si>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</si>
  <si>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</si>
  <si>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</si>
  <si>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</si>
  <si>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</si>
  <si>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</si>
  <si>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</si>
  <si>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</si>
  <si>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</si>
  <si>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</si>
  <si>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</si>
  <si>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</si>
  <si>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</si>
  <si>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</si>
  <si>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</si>
  <si>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</si>
  <si>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</si>
  <si>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</si>
  <si>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</si>
  <si>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</si>
  <si>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</si>
  <si>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</si>
  <si>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</si>
  <si>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</si>
  <si>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</si>
  <si>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</si>
  <si>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</si>
  <si>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</si>
  <si>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</si>
  <si>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</si>
  <si>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</si>
  <si>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</si>
  <si>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</si>
  <si>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</si>
  <si>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</si>
  <si>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</si>
  <si>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</si>
  <si>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</si>
  <si>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</si>
  <si>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</si>
  <si>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</si>
  <si>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</si>
  <si>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</si>
  <si>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</si>
  <si>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</si>
  <si>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</si>
  <si>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</si>
  <si>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</si>
  <si>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</si>
  <si>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</si>
  <si>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</si>
  <si>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</si>
  <si>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</si>
  <si>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</si>
  <si>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</si>
  <si>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</si>
  <si>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</si>
  <si>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</si>
  <si>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</si>
  <si>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</si>
  <si>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</si>
  <si>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</si>
  <si>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</si>
  <si>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</si>
  <si>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</si>
  <si>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</si>
  <si>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</si>
  <si>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</si>
  <si>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</si>
  <si>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</si>
  <si>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</si>
  <si>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</si>
  <si>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</si>
  <si>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</si>
  <si>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</si>
  <si>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</si>
  <si>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</si>
  <si>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</si>
  <si>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</si>
  <si>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</si>
  <si>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</si>
  <si>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</si>
  <si>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</si>
  <si>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</si>
  <si>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</si>
  <si>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</si>
  <si>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</si>
  <si>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</si>
  <si>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</si>
  <si>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</si>
  <si>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</si>
  <si>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</si>
  <si>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</si>
  <si>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</si>
  <si>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</si>
  <si>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</si>
  <si>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</si>
  <si>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</si>
  <si>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</si>
  <si>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</si>
  <si>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</si>
  <si>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</si>
  <si>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</si>
  <si>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</si>
  <si>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</si>
  <si>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</si>
  <si>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</si>
  <si>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</si>
  <si>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</si>
  <si>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</si>
  <si>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</si>
  <si>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</si>
  <si>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</si>
  <si>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</si>
  <si>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</si>
  <si>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</si>
  <si>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</si>
  <si>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</si>
  <si>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</si>
  <si>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</si>
  <si>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</si>
  <si>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</si>
  <si>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</si>
  <si>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</si>
  <si>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</si>
  <si>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</si>
  <si>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</si>
  <si>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</si>
  <si>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</si>
  <si>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</si>
  <si>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</si>
  <si>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</si>
  <si>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</si>
  <si>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</si>
  <si>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</si>
  <si>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</si>
  <si>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</si>
  <si>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</si>
  <si>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</si>
  <si>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</si>
  <si>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</si>
  <si>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</si>
  <si>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</si>
  <si>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</si>
  <si>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</si>
  <si>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</si>
  <si>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</si>
  <si>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</si>
  <si>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</si>
  <si>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</si>
  <si>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</si>
  <si>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</si>
  <si>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</si>
  <si>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</si>
  <si>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</si>
  <si>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</si>
  <si>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</si>
  <si>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</si>
  <si>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</si>
  <si>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</si>
  <si>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</si>
  <si>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</si>
  <si>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</si>
  <si>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</si>
  <si>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</si>
  <si>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</si>
  <si>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</si>
  <si>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</si>
  <si>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</si>
  <si>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</si>
  <si>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</si>
  <si>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</si>
  <si>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</si>
  <si>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</si>
  <si>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</si>
  <si>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</si>
  <si>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</si>
  <si>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</si>
  <si>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</si>
  <si>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</si>
  <si>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</si>
  <si>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</si>
  <si>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</si>
  <si>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</si>
  <si>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</si>
  <si>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</si>
  <si>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</si>
  <si>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</si>
  <si>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</si>
  <si>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</si>
  <si>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</si>
  <si>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</si>
  <si>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</si>
  <si>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</si>
  <si>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</si>
  <si>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</si>
  <si>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</si>
  <si>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</si>
  <si>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</si>
  <si>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</si>
  <si>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</si>
  <si>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</si>
  <si>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</si>
  <si>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</si>
  <si>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</si>
  <si>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</si>
  <si>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</si>
  <si>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</si>
  <si>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</si>
  <si>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</si>
  <si>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</si>
  <si>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</si>
  <si>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</si>
  <si>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</si>
  <si>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</si>
  <si>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</si>
  <si>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</si>
  <si>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</si>
  <si>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</si>
  <si>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</si>
  <si>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</si>
  <si>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</si>
  <si>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</si>
  <si>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</si>
  <si>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</si>
  <si>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</si>
  <si>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</si>
  <si>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</si>
  <si>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</si>
  <si>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</si>
  <si>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</si>
  <si>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</si>
  <si>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</si>
  <si>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</si>
  <si>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</si>
  <si>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</si>
  <si>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</si>
  <si>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</si>
  <si>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</si>
  <si>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</si>
  <si>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</si>
  <si>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</si>
  <si>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</si>
  <si>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</si>
  <si>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</si>
  <si>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</si>
  <si>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</si>
  <si>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</si>
  <si>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</si>
  <si>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</si>
  <si>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</si>
  <si>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</si>
  <si>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</si>
  <si>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</si>
  <si>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</si>
  <si>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</si>
  <si>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</si>
  <si>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</si>
  <si>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</si>
  <si>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</si>
  <si>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</si>
  <si>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</si>
  <si>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</si>
  <si>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</si>
  <si>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</si>
  <si>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</si>
  <si>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</si>
  <si>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</si>
  <si>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</si>
  <si>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</si>
  <si>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</si>
  <si>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</si>
  <si>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</si>
  <si>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</si>
  <si>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</si>
  <si>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</si>
  <si>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</si>
  <si>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</si>
  <si>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</si>
  <si>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</si>
  <si>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</si>
  <si>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</si>
  <si>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</si>
  <si>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</si>
  <si>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</si>
  <si>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</si>
  <si>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</si>
  <si>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</si>
  <si>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</si>
  <si>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</si>
  <si>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</si>
  <si>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</si>
  <si>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</si>
  <si>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</si>
  <si>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</si>
  <si>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</si>
  <si>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</si>
  <si>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</si>
  <si>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</si>
  <si>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</si>
  <si>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</si>
  <si>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</si>
  <si>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</si>
  <si>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</si>
  <si>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</si>
  <si>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</si>
  <si>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</si>
  <si>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</si>
  <si>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</si>
  <si>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</si>
  <si>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</si>
  <si>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</si>
  <si>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</si>
  <si>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</si>
  <si>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</si>
  <si>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</si>
  <si>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</si>
  <si>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</si>
  <si>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</si>
  <si>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</si>
  <si>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</si>
  <si>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</si>
  <si>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</si>
  <si>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</si>
  <si>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</si>
  <si>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</si>
  <si>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</si>
  <si>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</si>
  <si>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</si>
  <si>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</si>
  <si>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</si>
  <si>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</si>
  <si>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</si>
  <si>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</si>
  <si>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</si>
  <si>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</si>
  <si>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</si>
  <si>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</si>
  <si>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</si>
  <si>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</si>
  <si>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</si>
  <si>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</si>
  <si>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</si>
  <si>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</si>
  <si>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</si>
  <si>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</si>
  <si>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</si>
  <si>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</si>
  <si>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</si>
  <si>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</si>
  <si>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</si>
  <si>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</si>
  <si>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</si>
  <si>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</si>
  <si>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</si>
  <si>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</si>
  <si>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</si>
  <si>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</si>
  <si>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</si>
  <si>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</si>
  <si>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</si>
  <si>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</si>
  <si>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</si>
  <si>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</si>
  <si>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</si>
  <si>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</si>
  <si>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</si>
  <si>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</si>
  <si>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</si>
  <si>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</si>
  <si>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</si>
  <si>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</si>
  <si>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</si>
  <si>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</si>
  <si>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</si>
  <si>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</si>
  <si>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</si>
  <si>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</si>
  <si>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</si>
  <si>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</si>
  <si>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</si>
  <si>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</si>
  <si>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</si>
  <si>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</si>
  <si>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</si>
  <si>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</si>
  <si>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</si>
  <si>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</si>
  <si>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</si>
  <si>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</si>
  <si>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</si>
  <si>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</si>
  <si>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</si>
  <si>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</si>
  <si>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</si>
  <si>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</si>
  <si>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</si>
  <si>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</si>
  <si>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</si>
  <si>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</si>
  <si>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</si>
  <si>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</si>
  <si>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</si>
  <si>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</si>
  <si>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</si>
  <si>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</si>
  <si>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</si>
  <si>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</si>
  <si>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</si>
  <si>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</si>
  <si>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</si>
  <si>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</si>
  <si>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</si>
  <si>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</si>
  <si>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</si>
  <si>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</si>
  <si>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</si>
  <si>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</si>
  <si>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</si>
  <si>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</si>
  <si>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</si>
  <si>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</si>
  <si>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</si>
  <si>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</si>
  <si>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</si>
  <si>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</si>
  <si>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</si>
  <si>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</si>
  <si>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</si>
  <si>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</si>
  <si>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</si>
  <si>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</si>
  <si>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</si>
  <si>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</si>
  <si>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</si>
  <si>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</si>
  <si>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</si>
  <si>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</si>
  <si>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</si>
  <si>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</si>
  <si>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</si>
  <si>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</si>
  <si>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</si>
  <si>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</si>
  <si>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</si>
  <si>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</si>
  <si>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</si>
  <si>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</si>
  <si>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</si>
  <si>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</si>
  <si>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</si>
  <si>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</si>
  <si>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</si>
  <si>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</si>
  <si>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</si>
  <si>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</si>
  <si>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</si>
  <si>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</si>
  <si>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</si>
  <si>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</si>
  <si>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</si>
  <si>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</si>
  <si>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</si>
  <si>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</si>
  <si>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</si>
  <si>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</si>
  <si>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</si>
  <si>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</si>
  <si>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</si>
  <si>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</si>
  <si>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</si>
  <si>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</si>
  <si>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</si>
  <si>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</si>
  <si>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</si>
  <si>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</si>
  <si>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</si>
  <si>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</si>
  <si>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</si>
  <si>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</si>
  <si>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</si>
  <si>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</si>
  <si>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</si>
  <si>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</si>
  <si>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</si>
  <si>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</si>
  <si>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</si>
  <si>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</si>
  <si>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</si>
  <si>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</si>
  <si>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</si>
  <si>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</si>
  <si>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</si>
  <si>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</si>
  <si>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</si>
  <si>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</si>
  <si>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</si>
  <si>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</si>
  <si>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</si>
  <si>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</si>
  <si>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</si>
  <si>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</si>
  <si>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</si>
  <si>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</si>
  <si>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</si>
  <si>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</si>
  <si>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</si>
  <si>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</si>
  <si>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</si>
  <si>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</si>
  <si>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</si>
  <si>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</si>
  <si>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</si>
  <si>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</si>
  <si>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</si>
  <si>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</si>
  <si>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</si>
  <si>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</si>
  <si>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</si>
  <si>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</si>
  <si>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</si>
  <si>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</si>
  <si>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</si>
  <si>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</si>
  <si>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</si>
  <si>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</si>
  <si>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</si>
  <si>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</si>
  <si>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</si>
  <si>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</si>
  <si>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</si>
  <si>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</si>
  <si>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</si>
  <si>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</si>
  <si>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</si>
  <si>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</si>
  <si>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</si>
  <si>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</si>
  <si>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</si>
  <si>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</si>
  <si>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</si>
  <si>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</si>
  <si>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</si>
  <si>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</si>
  <si>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</si>
  <si>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</si>
  <si>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</si>
  <si>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</si>
  <si>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</si>
  <si>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</si>
  <si>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</si>
  <si>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</si>
  <si>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</si>
  <si>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</si>
  <si>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</si>
  <si>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</si>
  <si>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</si>
  <si>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</si>
  <si>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</si>
  <si>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</si>
  <si>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</si>
  <si>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</si>
  <si>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</si>
  <si>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</si>
  <si>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</si>
  <si>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</si>
  <si>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</si>
  <si>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</si>
  <si>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</si>
  <si>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</si>
  <si>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</si>
  <si>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</si>
  <si>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</si>
  <si>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</si>
  <si>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</si>
  <si>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</si>
  <si>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</si>
  <si>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</si>
  <si>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</si>
  <si>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</si>
  <si>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</si>
  <si>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</si>
  <si>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</si>
  <si>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</si>
  <si>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</si>
  <si>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</si>
  <si>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</si>
  <si>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</si>
  <si>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</si>
  <si>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</si>
  <si>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</si>
  <si>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</si>
  <si>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</si>
  <si>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</si>
  <si>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</si>
  <si>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</si>
  <si>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</si>
  <si>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</si>
  <si>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</si>
  <si>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</si>
  <si>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</si>
  <si>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</si>
  <si>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</si>
  <si>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</si>
  <si>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</si>
  <si>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</si>
  <si>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</si>
  <si>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</si>
  <si>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</si>
  <si>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</si>
  <si>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</si>
  <si>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</si>
  <si>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</si>
  <si>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</si>
  <si>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</si>
  <si>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</si>
  <si>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</si>
  <si>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</si>
  <si>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</si>
  <si>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</si>
  <si>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</si>
  <si>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</si>
  <si>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</si>
  <si>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</si>
  <si>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</si>
  <si>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</si>
  <si>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</si>
  <si>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</si>
  <si>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</si>
  <si>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</si>
  <si>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</si>
  <si>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</si>
  <si>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</si>
  <si>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</si>
  <si>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</si>
  <si>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</si>
  <si>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</si>
  <si>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</si>
  <si>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</si>
  <si>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</si>
  <si>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</si>
  <si>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</si>
  <si>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</si>
  <si>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</si>
  <si>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</si>
  <si>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</si>
  <si>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</si>
  <si>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</si>
  <si>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</si>
  <si>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</si>
  <si>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</si>
  <si>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</si>
  <si>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</si>
  <si>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</si>
  <si>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</si>
  <si>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</si>
  <si>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</si>
  <si>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</si>
  <si>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</si>
  <si>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</si>
  <si>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</si>
  <si>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</si>
  <si>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</si>
  <si>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</si>
  <si>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</si>
  <si>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</si>
  <si>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</si>
  <si>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</si>
  <si>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</si>
  <si>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</si>
  <si>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</si>
  <si>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</si>
  <si>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</si>
  <si>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</si>
  <si>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</si>
  <si>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</si>
  <si>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</si>
  <si>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</si>
  <si>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</si>
  <si>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</si>
  <si>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</si>
  <si>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</si>
  <si>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</si>
  <si>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</si>
  <si>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</si>
  <si>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</si>
  <si>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</si>
  <si>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</si>
  <si>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</si>
  <si>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</si>
  <si>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</si>
  <si>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</si>
  <si>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</si>
  <si>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</si>
  <si>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</si>
  <si>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</si>
  <si>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</si>
  <si>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</si>
  <si>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</si>
  <si>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</si>
  <si>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</si>
  <si>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</si>
  <si>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</si>
  <si>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</si>
  <si>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</si>
  <si>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</si>
  <si>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</si>
  <si>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</si>
  <si>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</si>
  <si>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</si>
  <si>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</si>
  <si>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</si>
  <si>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</si>
  <si>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</si>
  <si>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</si>
  <si>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</si>
  <si>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</si>
  <si>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</si>
  <si>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</si>
  <si>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</si>
  <si>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</si>
  <si>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</si>
  <si>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</si>
  <si>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</si>
  <si>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</si>
  <si>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</si>
  <si>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</si>
  <si>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</si>
  <si>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</si>
  <si>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</si>
  <si>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</si>
  <si>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</si>
  <si>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</si>
  <si>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</si>
  <si>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</si>
  <si>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</si>
  <si>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</si>
  <si>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</si>
  <si>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</si>
  <si>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</si>
  <si>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</si>
  <si>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</si>
  <si>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</si>
  <si>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</si>
  <si>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</si>
  <si>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</si>
  <si>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</si>
  <si>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</si>
  <si>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</si>
  <si>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</si>
  <si>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</si>
  <si>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</si>
  <si>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</si>
  <si>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</si>
  <si>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</si>
  <si>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</si>
  <si>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</si>
  <si>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</si>
  <si>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</si>
  <si>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</si>
  <si>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</si>
  <si>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</si>
  <si>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</si>
  <si>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</si>
  <si>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</si>
  <si>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</si>
  <si>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</si>
  <si>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</si>
  <si>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</si>
  <si>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</si>
  <si>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</si>
  <si>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</si>
  <si>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</si>
  <si>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</si>
  <si>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</si>
  <si>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</si>
  <si>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</si>
  <si>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</si>
  <si>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</si>
  <si>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</si>
  <si>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</si>
  <si>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</si>
  <si>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</si>
  <si>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</si>
  <si>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</si>
  <si>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</si>
  <si>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</si>
  <si>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</si>
  <si>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</si>
  <si>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</si>
  <si>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</si>
  <si>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</si>
  <si>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</si>
  <si>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</si>
  <si>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</si>
  <si>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</si>
  <si>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</si>
  <si>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</si>
  <si>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</si>
  <si>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</si>
  <si>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</si>
  <si>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</si>
  <si>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</si>
  <si>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</si>
  <si>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</si>
  <si>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</si>
  <si>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</si>
  <si>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</si>
  <si>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</si>
  <si>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</si>
  <si>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</si>
  <si>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</si>
  <si>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</si>
  <si>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</si>
  <si>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</si>
  <si>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</si>
  <si>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</si>
  <si>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</si>
  <si>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</si>
  <si>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</si>
  <si>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</si>
  <si>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</si>
  <si>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</si>
  <si>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</si>
  <si>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</si>
  <si>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</si>
  <si>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</si>
  <si>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</si>
  <si>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</si>
  <si>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</si>
  <si>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</si>
  <si>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</si>
  <si>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</si>
  <si>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</si>
  <si>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</si>
  <si>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</si>
  <si>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</si>
  <si>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</si>
  <si>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</si>
  <si>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</si>
  <si>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</si>
  <si>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</si>
  <si>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</si>
  <si>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</si>
  <si>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</si>
  <si>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</si>
  <si>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</si>
  <si>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</si>
  <si>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</si>
  <si>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</si>
  <si>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</si>
  <si>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</si>
  <si>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</si>
  <si>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</si>
  <si>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</si>
  <si>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</si>
  <si>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</si>
  <si>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</si>
  <si>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</si>
  <si>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</si>
  <si>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</si>
  <si>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</si>
  <si>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</si>
  <si>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</si>
  <si>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</si>
  <si>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</si>
  <si>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</si>
  <si>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</si>
  <si>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</si>
  <si>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</si>
  <si>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</si>
  <si>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</si>
  <si>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</si>
  <si>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</si>
  <si>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</si>
  <si>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</si>
  <si>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</si>
  <si>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</si>
  <si>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</si>
  <si>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</si>
  <si>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</si>
  <si>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</si>
  <si>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</si>
  <si>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</si>
  <si>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</si>
  <si>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</si>
  <si>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</si>
  <si>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</si>
  <si>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</si>
  <si>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</si>
  <si>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</si>
  <si>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</si>
  <si>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</si>
  <si>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</si>
  <si>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</si>
  <si>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</si>
  <si>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</si>
  <si>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</si>
  <si>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</si>
  <si>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</si>
  <si>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</si>
  <si>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</si>
  <si>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</si>
  <si>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</si>
  <si>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</si>
  <si>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</si>
  <si>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</si>
  <si>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</si>
  <si>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</si>
  <si>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</si>
  <si>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</si>
  <si>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</si>
  <si>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</si>
  <si>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</si>
  <si>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</si>
  <si>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</si>
  <si>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</si>
  <si>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</si>
  <si>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</si>
  <si>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</si>
  <si>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</si>
  <si>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</si>
  <si>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</si>
  <si>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</si>
  <si>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</si>
  <si>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</si>
  <si>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</si>
  <si>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</si>
  <si>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</si>
  <si>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</si>
  <si>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</si>
  <si>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</si>
  <si>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</si>
  <si>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</si>
  <si>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</si>
  <si>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</si>
  <si>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</si>
  <si>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</si>
  <si>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</si>
  <si>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</si>
  <si>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</si>
  <si>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</si>
  <si>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</si>
  <si>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</si>
  <si>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</si>
  <si>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</si>
  <si>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</si>
  <si>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</si>
  <si>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</si>
  <si>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</si>
  <si>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</si>
  <si>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</si>
  <si>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</si>
  <si>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</si>
  <si>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</si>
  <si>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</si>
  <si>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</si>
  <si>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</si>
  <si>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</si>
  <si>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</si>
  <si>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</si>
  <si>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</si>
  <si>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</si>
  <si>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</si>
  <si>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</si>
  <si>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</si>
  <si>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</si>
  <si>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</si>
  <si>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</si>
  <si>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</si>
  <si>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</si>
  <si>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</si>
  <si>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</si>
  <si>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</si>
  <si>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</si>
  <si>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</si>
  <si>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</si>
  <si>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</si>
  <si>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</si>
  <si>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</si>
  <si>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</si>
  <si>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</si>
  <si>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</si>
  <si>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</si>
  <si>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</si>
  <si>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</si>
  <si>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</si>
  <si>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</si>
  <si>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</si>
  <si>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</si>
  <si>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</si>
  <si>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</si>
  <si>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</si>
  <si>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</si>
  <si>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</si>
  <si>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</si>
  <si>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</si>
  <si>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</si>
  <si>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</si>
  <si>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</si>
  <si>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</si>
  <si>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</si>
  <si>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</si>
  <si>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</si>
  <si>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</si>
  <si>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</si>
  <si>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</si>
  <si>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</si>
  <si>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</si>
  <si>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</si>
  <si>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</si>
  <si>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</si>
  <si>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</si>
  <si>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</si>
  <si>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</si>
  <si>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</si>
  <si>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</si>
  <si>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</si>
  <si>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</si>
  <si>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</si>
  <si>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</si>
  <si>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</si>
  <si>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</si>
  <si>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</si>
  <si>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</si>
  <si>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</si>
  <si>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</si>
  <si>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</si>
  <si>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</si>
  <si>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</si>
  <si>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</si>
  <si>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</si>
  <si>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</si>
  <si>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</si>
  <si>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</si>
  <si>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</si>
  <si>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</si>
  <si>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</si>
  <si>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</si>
  <si>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</si>
  <si>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</si>
  <si>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</si>
  <si>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</si>
  <si>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</si>
  <si>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</si>
  <si>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</si>
  <si>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</si>
  <si>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</si>
  <si>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</si>
  <si>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</si>
  <si>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</si>
  <si>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</si>
  <si>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</si>
  <si>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</si>
  <si>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</si>
  <si>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</si>
  <si>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</si>
  <si>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</si>
  <si>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</si>
  <si>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</si>
  <si>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</si>
  <si>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</si>
  <si>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</si>
  <si>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</si>
  <si>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</si>
  <si>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</si>
  <si>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</si>
  <si>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</si>
  <si>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</si>
  <si>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</si>
  <si>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</si>
  <si>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</si>
  <si>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</si>
  <si>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</si>
  <si>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</si>
  <si>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</si>
  <si>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</si>
  <si>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</si>
  <si>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</si>
  <si>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</si>
  <si>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</si>
  <si>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</si>
  <si>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</si>
  <si>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</si>
  <si>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</si>
  <si>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</si>
  <si>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</si>
  <si>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</si>
  <si>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</si>
  <si>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</si>
  <si>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</si>
  <si>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</si>
  <si>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</si>
  <si>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</si>
  <si>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</si>
  <si>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</si>
  <si>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</si>
  <si>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</si>
  <si>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</si>
  <si>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</si>
  <si>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</si>
  <si>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</si>
  <si>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</si>
  <si>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</si>
  <si>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</si>
  <si>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</si>
  <si>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</si>
  <si>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</si>
  <si>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</si>
  <si>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</si>
  <si>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</si>
  <si>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</si>
  <si>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</si>
  <si>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</si>
  <si>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</si>
  <si>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</si>
  <si>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</si>
  <si>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</si>
  <si>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</si>
  <si>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</si>
  <si>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</si>
  <si>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</si>
  <si>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</si>
  <si>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</si>
  <si>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</si>
  <si>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</si>
  <si>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</si>
  <si>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</si>
  <si>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</si>
  <si>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</si>
  <si>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</si>
  <si>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</si>
  <si>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</si>
  <si>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</si>
  <si>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</si>
  <si>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</si>
  <si>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</si>
  <si>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</si>
  <si>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</si>
  <si>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</si>
  <si>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</si>
  <si>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</si>
  <si>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</si>
  <si>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</si>
  <si>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</si>
  <si>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</si>
  <si>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</si>
  <si>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</si>
  <si>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</si>
  <si>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</si>
  <si>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</si>
  <si>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</si>
  <si>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</si>
  <si>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</si>
  <si>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</si>
  <si>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</si>
  <si>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</si>
  <si>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</si>
  <si>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</si>
  <si>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</si>
  <si>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</si>
  <si>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</si>
  <si>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</si>
  <si>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</si>
  <si>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</si>
  <si>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</si>
  <si>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</si>
  <si>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</si>
  <si>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</si>
  <si>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</si>
  <si>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</si>
  <si>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</si>
  <si>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</si>
  <si>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</si>
  <si>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</si>
  <si>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</si>
  <si>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</si>
  <si>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</si>
  <si>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</si>
  <si>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</si>
  <si>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</si>
  <si>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</si>
  <si>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</si>
  <si>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</si>
  <si>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</si>
  <si>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</si>
  <si>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</si>
  <si>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</si>
  <si>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</si>
  <si>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</si>
  <si>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</si>
  <si>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basebal - bežné transfery</t>
  </si>
  <si>
    <t>219001</t>
  </si>
  <si>
    <t>219002</t>
  </si>
  <si>
    <t>219003</t>
  </si>
  <si>
    <t>219004</t>
  </si>
  <si>
    <t>110183201902</t>
  </si>
  <si>
    <t>110183201901</t>
  </si>
  <si>
    <t>4190058</t>
  </si>
  <si>
    <t>2020190010</t>
  </si>
  <si>
    <t>30.01.2019</t>
  </si>
  <si>
    <t>Štartovné na ME muž, kadeti a žiaci</t>
  </si>
  <si>
    <t>Ročný poplatok CEB 2019</t>
  </si>
  <si>
    <t>webhostingové služby 1-6/2019</t>
  </si>
  <si>
    <t>Prenájom kancelárskych priestorov za 1/2019</t>
  </si>
  <si>
    <t>Confederation of European Baseball</t>
  </si>
  <si>
    <t>ui 42 spol.s.r.o.</t>
  </si>
  <si>
    <t>DOM ŠPORTU s.r.o.prevádzka Junácka č.6</t>
  </si>
  <si>
    <t>DOVP - hrubá mzda, účtovníctvo</t>
  </si>
  <si>
    <t>201901</t>
  </si>
  <si>
    <t>19MZD01</t>
  </si>
  <si>
    <t>30.01.2020</t>
  </si>
  <si>
    <t>osoba 2</t>
  </si>
  <si>
    <t>odvody sociálna poisťovňa zamestnávateľ</t>
  </si>
  <si>
    <t>B0012019</t>
  </si>
  <si>
    <t>poplatok banke</t>
  </si>
  <si>
    <t>VÚB a.s.</t>
  </si>
  <si>
    <t>35862289</t>
  </si>
  <si>
    <t>31320155</t>
  </si>
  <si>
    <t>35713003</t>
  </si>
  <si>
    <t>219005</t>
  </si>
  <si>
    <t>219006</t>
  </si>
  <si>
    <t>219007</t>
  </si>
  <si>
    <t>219008</t>
  </si>
  <si>
    <t>219009</t>
  </si>
  <si>
    <t>219010</t>
  </si>
  <si>
    <t>219011</t>
  </si>
  <si>
    <t>219012</t>
  </si>
  <si>
    <t>219013</t>
  </si>
  <si>
    <t>219014</t>
  </si>
  <si>
    <t>0012019</t>
  </si>
  <si>
    <t>2019071167</t>
  </si>
  <si>
    <t>242019</t>
  </si>
  <si>
    <t>20190014</t>
  </si>
  <si>
    <t>1901001</t>
  </si>
  <si>
    <t>0117594382</t>
  </si>
  <si>
    <t>1901002</t>
  </si>
  <si>
    <t>2020190049</t>
  </si>
  <si>
    <t>01.02.2019</t>
  </si>
  <si>
    <t>04.02.2019</t>
  </si>
  <si>
    <t>05.02.2019</t>
  </si>
  <si>
    <t>06.02.2019</t>
  </si>
  <si>
    <t>08.02.2019</t>
  </si>
  <si>
    <t>13.02.2019</t>
  </si>
  <si>
    <t>20.02.2019</t>
  </si>
  <si>
    <t>27.02.2019</t>
  </si>
  <si>
    <t>Trénerská činnosť CTM / Akadémia SBF/ 1/2019</t>
  </si>
  <si>
    <t xml:space="preserve">Členský poplatok do WBSC zo rok 2019 </t>
  </si>
  <si>
    <t>Pony League 2019-štartovné U16</t>
  </si>
  <si>
    <t>Modul Membery UP Basic v zmysle zmluvy za obdobie 1.Q/2019</t>
  </si>
  <si>
    <t>Práca pre SBF podľa Zmluvy za 1/2019</t>
  </si>
  <si>
    <t>Spracovanie mzdovej agendy 4-12/2018</t>
  </si>
  <si>
    <t>mobil za obdobie 24.1.-23.2.2019</t>
  </si>
  <si>
    <t>web administrácia-slavakiabaseball.com,Facebook SBF a Instagram SBF,propagácia-reklama za 1/2019</t>
  </si>
  <si>
    <t>Prenájom kancelárskych priestorov za 2/2019</t>
  </si>
  <si>
    <t>mobil za obdobie 24.2.-23.3.2019</t>
  </si>
  <si>
    <t>EIB s.r.o.</t>
  </si>
  <si>
    <t>World Baseball Softball Confederation</t>
  </si>
  <si>
    <t>EAGLES Praha z.s.</t>
  </si>
  <si>
    <t>UnionSoft s.r.o.</t>
  </si>
  <si>
    <t>Arcore s. r. o.</t>
  </si>
  <si>
    <t>Orange Slovensko, a.s.</t>
  </si>
  <si>
    <t>Codetown, s.r.o.</t>
  </si>
  <si>
    <t>50405152</t>
  </si>
  <si>
    <t>47194235</t>
  </si>
  <si>
    <t>osoba 1</t>
  </si>
  <si>
    <t>34720341</t>
  </si>
  <si>
    <t>35697270</t>
  </si>
  <si>
    <t>51060124</t>
  </si>
  <si>
    <t>46544666</t>
  </si>
  <si>
    <t>19MZD02</t>
  </si>
  <si>
    <t>18.02.2019</t>
  </si>
  <si>
    <t>21.02.2019</t>
  </si>
  <si>
    <t>26.02.2019</t>
  </si>
  <si>
    <t>28.02.2019</t>
  </si>
  <si>
    <t>B0022019</t>
  </si>
  <si>
    <t>201902</t>
  </si>
  <si>
    <t>poplatok banke/zahr.platba</t>
  </si>
  <si>
    <t>219015</t>
  </si>
  <si>
    <t>219016</t>
  </si>
  <si>
    <t>219017</t>
  </si>
  <si>
    <t>219018</t>
  </si>
  <si>
    <t>219019</t>
  </si>
  <si>
    <t>219020</t>
  </si>
  <si>
    <t>219021</t>
  </si>
  <si>
    <t>219022</t>
  </si>
  <si>
    <t>219023</t>
  </si>
  <si>
    <t>219024</t>
  </si>
  <si>
    <t>219025</t>
  </si>
  <si>
    <t>0032019</t>
  </si>
  <si>
    <t>19001762</t>
  </si>
  <si>
    <t>1901003</t>
  </si>
  <si>
    <t>2020190101</t>
  </si>
  <si>
    <t>7022019</t>
  </si>
  <si>
    <t>2019002</t>
  </si>
  <si>
    <t>7102019</t>
  </si>
  <si>
    <t>6102019</t>
  </si>
  <si>
    <t>0052019</t>
  </si>
  <si>
    <t>01.03.2019</t>
  </si>
  <si>
    <t>05.03.2019</t>
  </si>
  <si>
    <t>11.03.2019</t>
  </si>
  <si>
    <t>15.03.2019</t>
  </si>
  <si>
    <t>21.03.2019</t>
  </si>
  <si>
    <t>26.03.2019</t>
  </si>
  <si>
    <t>28.03.2019</t>
  </si>
  <si>
    <t>Verlag Dashöfer vydavateľstvo,s.r.o.</t>
  </si>
  <si>
    <t>BaseballOutlet Piotr Paskudzki</t>
  </si>
  <si>
    <t>Stredná odborná škola Jozefa Čabelku, Bernolákova 383/10, Holíč</t>
  </si>
  <si>
    <t>Práca pre SBF podľa Zmluvy za 2/2019</t>
  </si>
  <si>
    <t>Trénerská činnosť CTM / Akadémia SBF/ 2/2019</t>
  </si>
  <si>
    <t>Online knižnica</t>
  </si>
  <si>
    <t>web administrácia-slavakiabaseball.com,Facebook SBF a Instagram SBF,propagácia-reklama za 2/2019</t>
  </si>
  <si>
    <t>Prenájom kancelárskych priestorov za 3/2019</t>
  </si>
  <si>
    <t>Baseballové lopty  360 ks</t>
  </si>
  <si>
    <t>Príprava mládeže-školenie trénerov CTM 2019,14.2.2019 Bratislava</t>
  </si>
  <si>
    <t>Prenájom telocvične pre sústredenie mládeže 23.2.2019,Holíč</t>
  </si>
  <si>
    <t>Režijné náklady na prenájom telocvične pre sústredenie mládeže 23.2.2019,Holíč</t>
  </si>
  <si>
    <t>mobil za obdobie 24.3.-23.4.2019</t>
  </si>
  <si>
    <t>Funkčné tričko pod dres</t>
  </si>
  <si>
    <t>19ID02</t>
  </si>
  <si>
    <t>201901ctm</t>
  </si>
  <si>
    <t>osoba 3</t>
  </si>
  <si>
    <t>Pracovná cesta:                                    Názov: sústredenie CTM U23, diéty                      Termín: 24.2.2019                                 Miesto: Brno, Česká republika                 Počet osôb: 28 osôb</t>
  </si>
  <si>
    <t xml:space="preserve">Pracovná cesta:                                    Názov: sústredenie CTM                        Termín: 28-20.1.2019                            Miesto: Brno, Česká republika                 Počet osôb: 24 hráčov, 4 tréneri </t>
  </si>
  <si>
    <t>201902ctm</t>
  </si>
  <si>
    <t>19ID06</t>
  </si>
  <si>
    <t>Pracovná cesta:                                    Názov: medzinárodný kongres CEB, cestovné, diéty, miestna daň                   Termín: 30.1 - 3.2.2019                                 Miesto: Atény, Grécko                            Počet osôb: 2 osoby</t>
  </si>
  <si>
    <t>19ID03</t>
  </si>
  <si>
    <t>19ID04</t>
  </si>
  <si>
    <t>201901md</t>
  </si>
  <si>
    <t>201902md</t>
  </si>
  <si>
    <t>Pracovná cesta:                                    Názov: medzinárodná diplmacia, stretnutie so zástupcami CEB, WBSC ohľadom ME, školení - cestovné, diéty                                        Termín: 24.1 - 27..1.2019                                 Miesto: Atény, Grécko                            Počet osôb: 8 osôb</t>
  </si>
  <si>
    <t>Chase Privacy Operations</t>
  </si>
  <si>
    <t>Reprezentácia mužov, letenka pre nahadzovača reprezntácie na ME v Trnave                                               letenka Atlanta-Budapešť a späť           1 osoba športovec</t>
  </si>
  <si>
    <t>19ID01</t>
  </si>
  <si>
    <t>201901rm</t>
  </si>
  <si>
    <t>19ID10</t>
  </si>
  <si>
    <t>19ID09</t>
  </si>
  <si>
    <t>Kancelárske potreby, šanony, obaly,toner do tlačiarne</t>
  </si>
  <si>
    <t>Pirex Slovakia s. r .o.</t>
  </si>
  <si>
    <t>201901sk</t>
  </si>
  <si>
    <t>Pracovná cesta:                                    Názov: Plénum SBF, preplatenie cestovných náhrad mimobratislavskím účastníkom                   Termín: 7.3.2019                                    Miesto: Bratislava                                     Počet osôb: 8 osôb / 3 autá</t>
  </si>
  <si>
    <t>Dialničná známka ročná /Rakúsko</t>
  </si>
  <si>
    <t>Dialničná známka ročná /SR -BA619VE</t>
  </si>
  <si>
    <t>ČS OMV 2306</t>
  </si>
  <si>
    <t>Národná diaľničná spoločnosť, a.s.</t>
  </si>
  <si>
    <t>19ID07</t>
  </si>
  <si>
    <t>19ID08</t>
  </si>
  <si>
    <t>201901plsbf</t>
  </si>
  <si>
    <t>201902sk</t>
  </si>
  <si>
    <t>19MZD03</t>
  </si>
  <si>
    <t>07.03.2019</t>
  </si>
  <si>
    <t>14.03.2019</t>
  </si>
  <si>
    <t>18.03.2019</t>
  </si>
  <si>
    <t>19.03.2019</t>
  </si>
  <si>
    <t>25.03.2019</t>
  </si>
  <si>
    <t>27.03.2019</t>
  </si>
  <si>
    <t>31.03.2019</t>
  </si>
  <si>
    <t>B0032019</t>
  </si>
  <si>
    <t>B003219</t>
  </si>
  <si>
    <t>201903</t>
  </si>
</sst>
</file>

<file path=xl/styles.xml><?xml version="1.0" encoding="utf-8"?>
<styleSheet xmlns="http://schemas.openxmlformats.org/spreadsheetml/2006/main">
  <numFmts count="3">
    <numFmt numFmtId="164" formatCode="dd/mm/yy;@"/>
    <numFmt numFmtId="165" formatCode="dd/mm/yyyy;@"/>
    <numFmt numFmtId="166" formatCode="#\ ##0.00"/>
  </numFmts>
  <fonts count="7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charset val="1"/>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cellStyleXfs>
  <cellXfs count="345">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40" fillId="5" borderId="0" xfId="2" applyFont="1" applyFill="1" applyAlignment="1">
      <alignment horizontal="justify" vertical="top"/>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4" fontId="53" fillId="3" borderId="0" xfId="0" applyNumberFormat="1" applyFont="1" applyFill="1" applyAlignment="1" applyProtection="1">
      <alignment horizontal="center"/>
    </xf>
    <xf numFmtId="3" fontId="53" fillId="3" borderId="0" xfId="0" applyNumberFormat="1"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5"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3" borderId="9" xfId="0" applyFont="1" applyFill="1" applyBorder="1" applyProtection="1">
      <protection locked="0"/>
    </xf>
    <xf numFmtId="0" fontId="55" fillId="3" borderId="10" xfId="0" applyFont="1" applyFill="1" applyBorder="1" applyProtection="1">
      <protection locked="0"/>
    </xf>
    <xf numFmtId="0" fontId="55" fillId="11" borderId="10"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6" borderId="9" xfId="0" applyFont="1" applyFill="1" applyBorder="1" applyProtection="1">
      <protection locked="0"/>
    </xf>
    <xf numFmtId="0" fontId="55" fillId="6" borderId="10" xfId="0" applyFont="1" applyFill="1" applyBorder="1" applyProtection="1">
      <protection locked="0"/>
    </xf>
    <xf numFmtId="0" fontId="55" fillId="3" borderId="11" xfId="0" applyFont="1" applyFill="1" applyBorder="1" applyProtection="1">
      <protection locked="0"/>
    </xf>
    <xf numFmtId="0" fontId="55" fillId="3" borderId="12" xfId="0" applyFont="1" applyFill="1" applyBorder="1" applyProtection="1">
      <protection locked="0"/>
    </xf>
    <xf numFmtId="0" fontId="55" fillId="6" borderId="13" xfId="0" applyFont="1" applyFill="1" applyBorder="1" applyProtection="1">
      <protection locked="0"/>
    </xf>
    <xf numFmtId="0" fontId="55" fillId="6" borderId="12" xfId="0" applyFont="1" applyFill="1" applyBorder="1" applyProtection="1">
      <protection locked="0"/>
    </xf>
    <xf numFmtId="0" fontId="55"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7" xfId="0" applyFont="1" applyFill="1" applyBorder="1" applyAlignment="1" applyProtection="1">
      <alignment horizontal="center"/>
      <protection locked="0"/>
    </xf>
    <xf numFmtId="0" fontId="55" fillId="11" borderId="18" xfId="0" applyFont="1" applyFill="1" applyBorder="1" applyAlignment="1" applyProtection="1">
      <alignment horizontal="center"/>
      <protection locked="0"/>
    </xf>
    <xf numFmtId="0" fontId="55"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9"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1"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0"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1" fillId="5" borderId="0" xfId="0" applyFont="1" applyFill="1" applyAlignment="1">
      <alignment vertical="top"/>
    </xf>
    <xf numFmtId="0" fontId="61"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1" fillId="5" borderId="22" xfId="0" applyFont="1" applyFill="1" applyBorder="1" applyAlignment="1">
      <alignment vertical="top"/>
    </xf>
    <xf numFmtId="0" fontId="61" fillId="5" borderId="23" xfId="0" applyFont="1" applyFill="1" applyBorder="1" applyAlignment="1">
      <alignment vertical="top"/>
    </xf>
    <xf numFmtId="0" fontId="61" fillId="5" borderId="24" xfId="0" applyFont="1" applyFill="1" applyBorder="1" applyAlignment="1">
      <alignment vertical="top"/>
    </xf>
    <xf numFmtId="0" fontId="61" fillId="5" borderId="25" xfId="0" applyFont="1" applyFill="1" applyBorder="1" applyAlignment="1">
      <alignment vertical="top"/>
    </xf>
    <xf numFmtId="0" fontId="61" fillId="5" borderId="26" xfId="0" applyFont="1" applyFill="1" applyBorder="1" applyAlignment="1">
      <alignment vertical="top"/>
    </xf>
    <xf numFmtId="0" fontId="61"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2"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2" fillId="14" borderId="1" xfId="5" applyFont="1" applyFill="1" applyBorder="1" applyAlignment="1">
      <alignment horizontal="center" vertical="center" wrapText="1"/>
    </xf>
    <xf numFmtId="0" fontId="46" fillId="5" borderId="1" xfId="5" applyFont="1" applyFill="1" applyBorder="1" applyAlignment="1">
      <alignment vertical="top"/>
    </xf>
    <xf numFmtId="3" fontId="62" fillId="14" borderId="1" xfId="5" applyNumberFormat="1" applyFont="1" applyFill="1" applyBorder="1" applyAlignment="1">
      <alignment horizontal="center" vertical="center" wrapText="1"/>
    </xf>
    <xf numFmtId="9" fontId="62"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3" fillId="3" borderId="0" xfId="0" applyFont="1" applyFill="1" applyProtection="1"/>
    <xf numFmtId="0" fontId="64"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6"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4" borderId="1" xfId="5" applyFont="1" applyFill="1" applyBorder="1" applyAlignment="1">
      <alignment vertical="top"/>
    </xf>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1" xfId="5" applyNumberFormat="1" applyFont="1" applyFill="1" applyBorder="1" applyAlignment="1"/>
    <xf numFmtId="9" fontId="46" fillId="5" borderId="0" xfId="5" applyNumberFormat="1" applyFont="1" applyFill="1" applyAlignment="1"/>
    <xf numFmtId="49" fontId="46" fillId="0" borderId="1" xfId="5" applyNumberFormat="1" applyFont="1" applyFill="1" applyBorder="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0" fontId="46" fillId="0" borderId="1" xfId="0" applyFont="1" applyBorder="1"/>
    <xf numFmtId="3" fontId="46" fillId="0" borderId="1" xfId="0" applyNumberFormat="1" applyFont="1" applyBorder="1"/>
    <xf numFmtId="49" fontId="46" fillId="0" borderId="1" xfId="0" applyNumberFormat="1" applyFont="1" applyBorder="1" applyAlignment="1">
      <alignment vertical="top"/>
    </xf>
    <xf numFmtId="164" fontId="65"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8"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166" fontId="72" fillId="0" borderId="0" xfId="0" applyNumberFormat="1" applyFont="1" applyBorder="1" applyAlignment="1" applyProtection="1">
      <alignment horizontal="left" vertical="top" readingOrder="3"/>
    </xf>
    <xf numFmtId="166" fontId="72" fillId="0" borderId="0" xfId="0" applyNumberFormat="1" applyFont="1" applyBorder="1" applyAlignment="1" applyProtection="1">
      <alignment horizontal="left" vertical="top" wrapText="1"/>
    </xf>
    <xf numFmtId="14" fontId="72" fillId="0" borderId="0" xfId="0" applyNumberFormat="1" applyFont="1" applyBorder="1" applyAlignment="1" applyProtection="1">
      <alignment horizontal="left" vertical="top" readingOrder="3"/>
    </xf>
    <xf numFmtId="2" fontId="72" fillId="0" borderId="0" xfId="0" applyNumberFormat="1" applyFont="1" applyBorder="1" applyAlignment="1" applyProtection="1">
      <alignment horizontal="right" vertical="top" readingOrder="3"/>
    </xf>
    <xf numFmtId="166" fontId="73" fillId="0" borderId="0" xfId="0" applyNumberFormat="1" applyFont="1" applyBorder="1" applyAlignment="1" applyProtection="1">
      <alignment horizontal="left" vertical="top" readingOrder="3"/>
    </xf>
    <xf numFmtId="0" fontId="46" fillId="0" borderId="0" xfId="0" applyFont="1" applyAlignment="1" applyProtection="1">
      <alignment vertical="top" wrapText="1"/>
    </xf>
    <xf numFmtId="166" fontId="1"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readingOrder="3"/>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7" fillId="15" borderId="15" xfId="0" applyFont="1" applyFill="1" applyBorder="1" applyAlignment="1" applyProtection="1">
      <alignment horizontal="center" vertical="center" wrapText="1"/>
    </xf>
    <xf numFmtId="0" fontId="67" fillId="15" borderId="30" xfId="0" applyFont="1" applyFill="1" applyBorder="1" applyAlignment="1" applyProtection="1">
      <alignment horizontal="center" vertical="center" wrapText="1"/>
    </xf>
    <xf numFmtId="0" fontId="67"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8"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9" fillId="4" borderId="35" xfId="0" applyFont="1" applyFill="1" applyBorder="1" applyAlignment="1" applyProtection="1">
      <alignment horizontal="center" vertical="center" wrapText="1"/>
    </xf>
    <xf numFmtId="0" fontId="69" fillId="4" borderId="36"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0" fillId="5" borderId="0" xfId="0" applyFont="1" applyFill="1" applyAlignment="1">
      <alignment horizontal="center" vertical="top" wrapText="1"/>
    </xf>
    <xf numFmtId="0" fontId="61" fillId="5" borderId="21"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5" xfId="0" applyFont="1" applyFill="1" applyBorder="1" applyAlignment="1" applyProtection="1">
      <alignment horizontal="justify" vertical="top" wrapText="1"/>
      <protection locked="0"/>
    </xf>
    <xf numFmtId="0" fontId="44"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62">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30"/>
  <sheetViews>
    <sheetView zoomScaleNormal="100" workbookViewId="0">
      <selection activeCell="A2" sqref="A2"/>
    </sheetView>
  </sheetViews>
  <sheetFormatPr defaultColWidth="11.42578125" defaultRowHeight="12.75"/>
  <cols>
    <col min="1" max="1" width="99" style="28" customWidth="1"/>
    <col min="2" max="2" width="2.7109375" style="29" hidden="1" customWidth="1"/>
    <col min="3" max="4" width="4.7109375" style="29" hidden="1" customWidth="1"/>
    <col min="5" max="16384" width="11.42578125" style="29"/>
  </cols>
  <sheetData>
    <row r="1" spans="1:4" s="27" customFormat="1" ht="36">
      <c r="A1" s="26" t="s">
        <v>1266</v>
      </c>
      <c r="C1" s="297" t="s">
        <v>603</v>
      </c>
      <c r="D1" s="297"/>
    </row>
    <row r="2" spans="1:4" s="27" customFormat="1" ht="18">
      <c r="A2" s="26"/>
      <c r="C2" s="183"/>
      <c r="D2" s="183"/>
    </row>
    <row r="3" spans="1:4" s="27" customFormat="1" ht="15.95" customHeight="1">
      <c r="A3" s="185" t="s">
        <v>975</v>
      </c>
      <c r="C3" s="183"/>
      <c r="D3" s="183"/>
    </row>
    <row r="4" spans="1:4" s="27" customFormat="1" ht="15.95" customHeight="1">
      <c r="A4" s="185" t="s">
        <v>976</v>
      </c>
      <c r="C4" s="183"/>
      <c r="D4" s="183"/>
    </row>
    <row r="5" spans="1:4" s="27" customFormat="1" ht="15.95" customHeight="1">
      <c r="A5" s="185" t="s">
        <v>977</v>
      </c>
      <c r="C5" s="183"/>
      <c r="D5" s="183"/>
    </row>
    <row r="6" spans="1:4" s="27" customFormat="1" ht="15.95" customHeight="1">
      <c r="A6" s="185" t="s">
        <v>978</v>
      </c>
      <c r="C6" s="183"/>
      <c r="D6" s="183"/>
    </row>
    <row r="7" spans="1:4" s="27" customFormat="1" ht="15.95" customHeight="1">
      <c r="A7" s="185" t="s">
        <v>979</v>
      </c>
      <c r="C7" s="183"/>
      <c r="D7" s="183"/>
    </row>
    <row r="8" spans="1:4" s="27" customFormat="1" ht="15.95" customHeight="1">
      <c r="A8" s="186" t="s">
        <v>980</v>
      </c>
      <c r="C8" s="183"/>
      <c r="D8" s="183"/>
    </row>
    <row r="9" spans="1:4" s="27" customFormat="1" ht="15.95" customHeight="1">
      <c r="A9" s="186" t="s">
        <v>981</v>
      </c>
      <c r="C9" s="183"/>
      <c r="D9" s="183"/>
    </row>
    <row r="10" spans="1:4" s="27" customFormat="1" ht="15.95" customHeight="1">
      <c r="A10" s="186" t="s">
        <v>982</v>
      </c>
      <c r="C10" s="183"/>
      <c r="D10" s="183"/>
    </row>
    <row r="11" spans="1:4" s="27" customFormat="1" ht="32.25" customHeight="1">
      <c r="A11" s="185" t="s">
        <v>983</v>
      </c>
      <c r="C11" s="183"/>
      <c r="D11" s="183"/>
    </row>
    <row r="12" spans="1:4" s="27" customFormat="1" ht="31.5" customHeight="1">
      <c r="A12" s="185" t="s">
        <v>1042</v>
      </c>
      <c r="C12" s="183"/>
      <c r="D12" s="183"/>
    </row>
    <row r="13" spans="1:4" s="27" customFormat="1" ht="31.5" customHeight="1">
      <c r="A13" s="185" t="s">
        <v>1227</v>
      </c>
      <c r="C13" s="184"/>
      <c r="D13" s="184"/>
    </row>
    <row r="14" spans="1:4" ht="13.5" customHeight="1">
      <c r="A14" s="187"/>
      <c r="C14" s="30"/>
    </row>
    <row r="15" spans="1:4" ht="255">
      <c r="A15" s="188" t="s">
        <v>1267</v>
      </c>
      <c r="C15" s="30"/>
    </row>
    <row r="16" spans="1:4">
      <c r="A16" s="95"/>
      <c r="C16" s="30"/>
    </row>
    <row r="17" spans="1:4" ht="191.25">
      <c r="A17" s="96" t="s">
        <v>1268</v>
      </c>
      <c r="C17" s="30"/>
    </row>
    <row r="18" spans="1:4" ht="13.5" thickBot="1">
      <c r="A18" s="92"/>
      <c r="C18" s="30"/>
    </row>
    <row r="19" spans="1:4" ht="38.25">
      <c r="A19" s="28" t="s">
        <v>1269</v>
      </c>
      <c r="C19" s="298" t="s">
        <v>604</v>
      </c>
      <c r="D19" s="299"/>
    </row>
    <row r="20" spans="1:4" ht="13.5" thickBot="1">
      <c r="C20" s="295">
        <v>1</v>
      </c>
      <c r="D20" s="296"/>
    </row>
    <row r="21" spans="1:4" ht="78" customHeight="1">
      <c r="A21" s="36" t="s">
        <v>984</v>
      </c>
      <c r="C21" s="31">
        <v>0.65</v>
      </c>
      <c r="D21" s="32">
        <v>0.35</v>
      </c>
    </row>
    <row r="22" spans="1:4" ht="13.5" thickBot="1">
      <c r="C22" s="295">
        <v>1</v>
      </c>
      <c r="D22" s="296"/>
    </row>
    <row r="23" spans="1:4" ht="41.25" customHeight="1">
      <c r="A23" s="28" t="s">
        <v>1270</v>
      </c>
    </row>
    <row r="24" spans="1:4">
      <c r="A24" s="33"/>
    </row>
    <row r="25" spans="1:4" ht="25.5">
      <c r="A25" s="28" t="s">
        <v>1271</v>
      </c>
    </row>
    <row r="26" spans="1:4">
      <c r="A26" s="29"/>
    </row>
    <row r="27" spans="1:4" ht="51">
      <c r="A27" s="30" t="s">
        <v>835</v>
      </c>
    </row>
    <row r="29" spans="1:4" ht="25.5">
      <c r="A29" s="28" t="s">
        <v>1228</v>
      </c>
    </row>
    <row r="31" spans="1:4" ht="15.75" customHeight="1">
      <c r="A31" s="28" t="s">
        <v>1190</v>
      </c>
    </row>
    <row r="33" spans="1:3" ht="63.75">
      <c r="A33" s="28" t="s">
        <v>1044</v>
      </c>
    </row>
    <row r="35" spans="1:3" ht="25.5">
      <c r="A35" s="189" t="s">
        <v>836</v>
      </c>
    </row>
    <row r="37" spans="1:3" ht="76.5">
      <c r="A37" s="36" t="s">
        <v>985</v>
      </c>
    </row>
    <row r="39" spans="1:3" ht="42.75" customHeight="1">
      <c r="A39" s="28" t="s">
        <v>986</v>
      </c>
    </row>
    <row r="40" spans="1:3">
      <c r="A40" s="97"/>
    </row>
    <row r="41" spans="1:3" ht="76.5">
      <c r="A41" s="280" t="s">
        <v>1272</v>
      </c>
      <c r="C41" s="34"/>
    </row>
    <row r="43" spans="1:3">
      <c r="A43" s="28" t="s">
        <v>837</v>
      </c>
    </row>
    <row r="45" spans="1:3" ht="51">
      <c r="A45" s="28" t="s">
        <v>918</v>
      </c>
    </row>
    <row r="47" spans="1:3" ht="25.5">
      <c r="A47" s="28" t="s">
        <v>987</v>
      </c>
    </row>
    <row r="48" spans="1:3">
      <c r="A48" s="33"/>
    </row>
    <row r="49" spans="1:1" ht="51">
      <c r="A49" s="28" t="s">
        <v>988</v>
      </c>
    </row>
    <row r="51" spans="1:1" ht="38.25">
      <c r="A51" s="28" t="s">
        <v>989</v>
      </c>
    </row>
    <row r="53" spans="1:1">
      <c r="A53" s="28" t="s">
        <v>990</v>
      </c>
    </row>
    <row r="55" spans="1:1">
      <c r="A55" s="28" t="s">
        <v>991</v>
      </c>
    </row>
    <row r="57" spans="1:1" ht="114.75">
      <c r="A57" s="36" t="s">
        <v>992</v>
      </c>
    </row>
    <row r="59" spans="1:1">
      <c r="A59" s="28" t="s">
        <v>993</v>
      </c>
    </row>
    <row r="60" spans="1:1" ht="38.25">
      <c r="A60" s="190" t="s">
        <v>994</v>
      </c>
    </row>
    <row r="61" spans="1:1" ht="25.5">
      <c r="A61" s="28" t="s">
        <v>1229</v>
      </c>
    </row>
    <row r="63" spans="1:1" ht="89.25">
      <c r="A63" s="36" t="s">
        <v>995</v>
      </c>
    </row>
    <row r="64" spans="1:1" ht="22.5" customHeight="1"/>
    <row r="65" spans="1:1">
      <c r="A65" s="35" t="s">
        <v>605</v>
      </c>
    </row>
    <row r="67" spans="1:1" ht="191.25" customHeight="1">
      <c r="A67" s="94" t="s">
        <v>996</v>
      </c>
    </row>
    <row r="68" spans="1:1">
      <c r="A68" s="38" t="s">
        <v>609</v>
      </c>
    </row>
    <row r="69" spans="1:1" ht="21" customHeight="1">
      <c r="A69" s="36" t="s">
        <v>622</v>
      </c>
    </row>
    <row r="70" spans="1:1">
      <c r="A70" s="191" t="s">
        <v>997</v>
      </c>
    </row>
    <row r="71" spans="1:1">
      <c r="A71" s="192" t="s">
        <v>998</v>
      </c>
    </row>
    <row r="72" spans="1:1">
      <c r="A72" s="192" t="s">
        <v>1273</v>
      </c>
    </row>
    <row r="73" spans="1:1">
      <c r="A73" s="192" t="s">
        <v>999</v>
      </c>
    </row>
    <row r="74" spans="1:1">
      <c r="A74" s="193" t="s">
        <v>1000</v>
      </c>
    </row>
    <row r="75" spans="1:1">
      <c r="A75" s="192" t="s">
        <v>1001</v>
      </c>
    </row>
    <row r="76" spans="1:1">
      <c r="A76" s="193" t="s">
        <v>1002</v>
      </c>
    </row>
    <row r="77" spans="1:1">
      <c r="A77" s="192" t="s">
        <v>1003</v>
      </c>
    </row>
    <row r="78" spans="1:1">
      <c r="A78" s="194" t="s">
        <v>1004</v>
      </c>
    </row>
    <row r="79" spans="1:1">
      <c r="A79" s="37"/>
    </row>
    <row r="80" spans="1:1">
      <c r="A80" s="35" t="s">
        <v>606</v>
      </c>
    </row>
    <row r="82" spans="1:3">
      <c r="A82" s="93" t="s">
        <v>607</v>
      </c>
    </row>
    <row r="83" spans="1:3">
      <c r="A83" s="36" t="s">
        <v>608</v>
      </c>
    </row>
    <row r="84" spans="1:3">
      <c r="A84" s="38" t="s">
        <v>609</v>
      </c>
    </row>
    <row r="85" spans="1:3">
      <c r="A85" s="36" t="s">
        <v>610</v>
      </c>
    </row>
    <row r="86" spans="1:3">
      <c r="A86" s="36"/>
    </row>
    <row r="87" spans="1:3">
      <c r="A87" s="93" t="s">
        <v>611</v>
      </c>
    </row>
    <row r="88" spans="1:3" ht="38.25">
      <c r="A88" s="36" t="s">
        <v>838</v>
      </c>
    </row>
    <row r="89" spans="1:3">
      <c r="A89" s="38" t="s">
        <v>609</v>
      </c>
    </row>
    <row r="90" spans="1:3">
      <c r="A90" s="36" t="s">
        <v>612</v>
      </c>
    </row>
    <row r="91" spans="1:3">
      <c r="A91" s="36"/>
    </row>
    <row r="92" spans="1:3">
      <c r="A92" s="93" t="s">
        <v>613</v>
      </c>
    </row>
    <row r="93" spans="1:3" ht="38.25">
      <c r="A93" s="36" t="s">
        <v>614</v>
      </c>
    </row>
    <row r="94" spans="1:3">
      <c r="A94" s="195"/>
    </row>
    <row r="95" spans="1:3">
      <c r="A95" s="93" t="s">
        <v>615</v>
      </c>
      <c r="C95" s="39"/>
    </row>
    <row r="96" spans="1:3" ht="25.5">
      <c r="A96" s="36" t="s">
        <v>616</v>
      </c>
    </row>
    <row r="97" spans="1:4" ht="14.25" customHeight="1">
      <c r="A97" s="196" t="s">
        <v>1005</v>
      </c>
    </row>
    <row r="98" spans="1:4" ht="25.5">
      <c r="A98" s="196" t="s">
        <v>1006</v>
      </c>
    </row>
    <row r="99" spans="1:4">
      <c r="A99" s="38" t="s">
        <v>609</v>
      </c>
    </row>
    <row r="100" spans="1:4">
      <c r="A100" s="36" t="s">
        <v>617</v>
      </c>
    </row>
    <row r="101" spans="1:4">
      <c r="A101" s="36" t="s">
        <v>618</v>
      </c>
    </row>
    <row r="102" spans="1:4">
      <c r="A102" s="36" t="s">
        <v>619</v>
      </c>
    </row>
    <row r="103" spans="1:4">
      <c r="A103" s="36"/>
    </row>
    <row r="104" spans="1:4">
      <c r="A104" s="93" t="s">
        <v>620</v>
      </c>
    </row>
    <row r="105" spans="1:4" ht="41.25" customHeight="1">
      <c r="A105" s="36" t="s">
        <v>1007</v>
      </c>
    </row>
    <row r="106" spans="1:4" ht="38.25">
      <c r="A106" s="36" t="s">
        <v>1008</v>
      </c>
    </row>
    <row r="107" spans="1:4" ht="25.5">
      <c r="A107" s="36" t="s">
        <v>621</v>
      </c>
    </row>
    <row r="108" spans="1:4">
      <c r="A108" s="29"/>
      <c r="D108" s="40" t="s">
        <v>594</v>
      </c>
    </row>
    <row r="109" spans="1:4" ht="25.5">
      <c r="A109" s="38" t="s">
        <v>839</v>
      </c>
    </row>
    <row r="110" spans="1:4">
      <c r="A110" s="36"/>
    </row>
    <row r="111" spans="1:4">
      <c r="A111" s="93" t="s">
        <v>1206</v>
      </c>
    </row>
    <row r="112" spans="1:4">
      <c r="A112" s="36"/>
    </row>
    <row r="113" spans="1:1">
      <c r="A113" s="36" t="s">
        <v>1210</v>
      </c>
    </row>
    <row r="114" spans="1:1">
      <c r="A114" s="36"/>
    </row>
    <row r="115" spans="1:1">
      <c r="A115" s="93" t="s">
        <v>1207</v>
      </c>
    </row>
    <row r="116" spans="1:1">
      <c r="A116" s="36" t="s">
        <v>623</v>
      </c>
    </row>
    <row r="117" spans="1:1" ht="33" customHeight="1">
      <c r="A117" s="36" t="s">
        <v>1009</v>
      </c>
    </row>
    <row r="118" spans="1:1" ht="30" customHeight="1">
      <c r="A118" s="36" t="s">
        <v>1010</v>
      </c>
    </row>
    <row r="119" spans="1:1" ht="15" customHeight="1">
      <c r="A119" s="36" t="s">
        <v>1011</v>
      </c>
    </row>
    <row r="120" spans="1:1" ht="28.5" customHeight="1">
      <c r="A120" s="36" t="s">
        <v>624</v>
      </c>
    </row>
    <row r="121" spans="1:1" ht="27.75" customHeight="1">
      <c r="A121" s="36" t="s">
        <v>1012</v>
      </c>
    </row>
    <row r="122" spans="1:1" ht="42" customHeight="1">
      <c r="A122" s="36" t="s">
        <v>1013</v>
      </c>
    </row>
    <row r="123" spans="1:1" ht="12.75" customHeight="1">
      <c r="A123" s="38" t="s">
        <v>609</v>
      </c>
    </row>
    <row r="124" spans="1:1" ht="38.25">
      <c r="A124" s="36" t="s">
        <v>840</v>
      </c>
    </row>
    <row r="125" spans="1:1" ht="15.75" customHeight="1">
      <c r="A125" s="36"/>
    </row>
    <row r="126" spans="1:1">
      <c r="A126" s="93" t="s">
        <v>1208</v>
      </c>
    </row>
    <row r="127" spans="1:1" ht="38.25">
      <c r="A127" s="36" t="s">
        <v>841</v>
      </c>
    </row>
    <row r="129" spans="1:1">
      <c r="A129" s="93" t="s">
        <v>1209</v>
      </c>
    </row>
    <row r="130" spans="1:1" ht="114.75">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37" t="str">
        <f>Spolu!C3&amp;", "&amp;Spolu!C6</f>
        <v>Slovenská baseballová federácia, Junácka 6, Bratislava 3, 832 80</v>
      </c>
      <c r="B1" s="337"/>
      <c r="C1" s="337"/>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8" t="s">
        <v>1037</v>
      </c>
      <c r="F3" s="339"/>
      <c r="N3" s="203" t="str">
        <f t="shared" si="0"/>
        <v>c - príspevok Slovenskému olympijskému výboru</v>
      </c>
      <c r="O3" s="203" t="s">
        <v>233</v>
      </c>
      <c r="P3" s="203" t="s">
        <v>1194</v>
      </c>
    </row>
    <row r="4" spans="1:16" ht="45.75" customHeight="1">
      <c r="E4" s="339"/>
      <c r="F4" s="339"/>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1028</v>
      </c>
      <c r="F9" s="219"/>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E10" s="206" t="s">
        <v>1029</v>
      </c>
      <c r="F10" s="217"/>
      <c r="N10" s="203" t="str">
        <f t="shared" si="0"/>
        <v>j - projekty s pridanou hodnotou pre popularizáciu pohybových aktivít detí a mládeže</v>
      </c>
      <c r="O10" s="203" t="s">
        <v>240</v>
      </c>
      <c r="P10" s="203" t="s">
        <v>1201</v>
      </c>
    </row>
    <row r="12" spans="1:16" ht="54.75" customHeight="1">
      <c r="A12" s="340" t="s">
        <v>1021</v>
      </c>
      <c r="B12" s="340"/>
      <c r="C12" s="340"/>
      <c r="D12" s="204"/>
      <c r="E12" s="204"/>
      <c r="F12" s="283" t="s">
        <v>1276</v>
      </c>
      <c r="G12" s="204"/>
    </row>
    <row r="13" spans="1:16" ht="45" customHeight="1">
      <c r="F13" s="283" t="s">
        <v>1277</v>
      </c>
    </row>
    <row r="14" spans="1:16" ht="51.75" customHeight="1">
      <c r="A14" s="341"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41"/>
      <c r="C14" s="341"/>
      <c r="F14" s="284" t="s">
        <v>1031</v>
      </c>
    </row>
    <row r="15" spans="1:16" ht="32.1" customHeight="1">
      <c r="A15" s="205" t="s">
        <v>1022</v>
      </c>
      <c r="B15" s="342"/>
      <c r="C15" s="343"/>
    </row>
    <row r="16" spans="1:16" ht="32.1" customHeight="1">
      <c r="A16" s="205" t="s">
        <v>1023</v>
      </c>
      <c r="B16" s="342"/>
      <c r="C16" s="343"/>
    </row>
    <row r="17" spans="1:16" ht="15.75" thickBot="1">
      <c r="A17" s="205" t="s">
        <v>1024</v>
      </c>
      <c r="B17" s="208">
        <f>F8</f>
        <v>0</v>
      </c>
      <c r="N17" s="203" t="str">
        <f>O17&amp;" - "&amp;P17</f>
        <v>026 01 - Školský šport a vysokoškolský šport</v>
      </c>
      <c r="O17" s="203" t="s">
        <v>7</v>
      </c>
      <c r="P17" s="203" t="s">
        <v>940</v>
      </c>
    </row>
    <row r="18" spans="1:16">
      <c r="A18" s="205" t="s">
        <v>1025</v>
      </c>
      <c r="B18" s="208">
        <f>F9</f>
        <v>0</v>
      </c>
      <c r="C18" s="208"/>
      <c r="E18" s="211" t="s">
        <v>1036</v>
      </c>
      <c r="F18" s="212"/>
      <c r="N18" s="203" t="str">
        <f>O18&amp;" - "&amp;P18</f>
        <v>026 02 - Uznané športy</v>
      </c>
      <c r="O18" s="203" t="s">
        <v>6</v>
      </c>
      <c r="P18" s="203" t="s">
        <v>227</v>
      </c>
    </row>
    <row r="19" spans="1:16">
      <c r="B19" s="281" t="s">
        <v>1275</v>
      </c>
      <c r="C19" s="282">
        <v>31</v>
      </c>
      <c r="E19" s="213" t="s">
        <v>1035</v>
      </c>
      <c r="F19" s="214" t="s">
        <v>1204</v>
      </c>
      <c r="N19" s="203" t="str">
        <f>O19&amp;" - "&amp;P19</f>
        <v>026 03 - Národné športové projekty</v>
      </c>
      <c r="O19" s="203" t="s">
        <v>10</v>
      </c>
      <c r="P19" s="203" t="s">
        <v>228</v>
      </c>
    </row>
    <row r="20" spans="1:16">
      <c r="B20" s="281" t="s">
        <v>1274</v>
      </c>
      <c r="C20" s="208" t="str">
        <f>Spolu!C4</f>
        <v>30844568</v>
      </c>
      <c r="E20" s="213" t="s">
        <v>1223</v>
      </c>
      <c r="F20" s="214" t="s">
        <v>1224</v>
      </c>
      <c r="N20" s="203" t="str">
        <f>O20&amp;" - "&amp;P20</f>
        <v>026 04 - Športová infraštruktúra</v>
      </c>
      <c r="O20" s="203" t="s">
        <v>9</v>
      </c>
      <c r="P20" s="203" t="s">
        <v>229</v>
      </c>
    </row>
    <row r="21" spans="1:16" ht="15.75" thickBot="1">
      <c r="A21" s="205" t="s">
        <v>948</v>
      </c>
      <c r="B21" s="209">
        <f>F10</f>
        <v>0</v>
      </c>
      <c r="E21" s="215" t="s">
        <v>1225</v>
      </c>
      <c r="F21" s="216" t="s">
        <v>1226</v>
      </c>
      <c r="N21" s="203" t="str">
        <f>O21&amp;" - "&amp;P21</f>
        <v>026 05 - Prierezové činnosti v športe</v>
      </c>
      <c r="O21" s="203" t="s">
        <v>12</v>
      </c>
      <c r="P21" s="203" t="s">
        <v>941</v>
      </c>
    </row>
    <row r="22" spans="1:16" ht="144.75" customHeight="1">
      <c r="B22" s="210"/>
      <c r="C22" s="210"/>
    </row>
    <row r="23" spans="1:16" ht="39.75" customHeight="1">
      <c r="B23" s="336" t="s">
        <v>1039</v>
      </c>
      <c r="C23" s="336"/>
      <c r="N23" s="203" t="s">
        <v>1032</v>
      </c>
    </row>
    <row r="24" spans="1:16">
      <c r="N24" s="203" t="s">
        <v>1033</v>
      </c>
    </row>
    <row r="25" spans="1:16">
      <c r="N25" s="203"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795</v>
      </c>
    </row>
    <row r="2" spans="1:2" ht="25.5" customHeight="1">
      <c r="A2" s="344" t="s">
        <v>796</v>
      </c>
      <c r="B2" s="344"/>
    </row>
    <row r="3" spans="1:2">
      <c r="A3" s="87" t="s">
        <v>797</v>
      </c>
      <c r="B3" s="87" t="s">
        <v>798</v>
      </c>
    </row>
    <row r="4" spans="1:2">
      <c r="A4" s="88" t="s">
        <v>799</v>
      </c>
      <c r="B4" s="88" t="s">
        <v>800</v>
      </c>
    </row>
    <row r="5" spans="1:2">
      <c r="A5" s="88" t="s">
        <v>801</v>
      </c>
      <c r="B5" s="88" t="s">
        <v>802</v>
      </c>
    </row>
    <row r="6" spans="1:2">
      <c r="A6" s="88" t="s">
        <v>803</v>
      </c>
      <c r="B6" s="88" t="s">
        <v>804</v>
      </c>
    </row>
    <row r="7" spans="1:2">
      <c r="A7" s="88" t="s">
        <v>805</v>
      </c>
      <c r="B7" s="88" t="s">
        <v>806</v>
      </c>
    </row>
    <row r="8" spans="1:2">
      <c r="A8" s="88" t="s">
        <v>807</v>
      </c>
      <c r="B8" s="88" t="s">
        <v>808</v>
      </c>
    </row>
    <row r="9" spans="1:2">
      <c r="A9" s="88" t="s">
        <v>809</v>
      </c>
      <c r="B9" s="88" t="s">
        <v>810</v>
      </c>
    </row>
    <row r="10" spans="1:2">
      <c r="A10" s="88" t="s">
        <v>811</v>
      </c>
      <c r="B10" s="88" t="s">
        <v>812</v>
      </c>
    </row>
    <row r="11" spans="1:2">
      <c r="A11" s="88" t="s">
        <v>813</v>
      </c>
      <c r="B11" s="88" t="s">
        <v>814</v>
      </c>
    </row>
    <row r="12" spans="1:2">
      <c r="A12" s="88" t="s">
        <v>815</v>
      </c>
      <c r="B12" s="88" t="s">
        <v>816</v>
      </c>
    </row>
    <row r="13" spans="1:2">
      <c r="A13" s="88" t="s">
        <v>817</v>
      </c>
      <c r="B13" s="88" t="s">
        <v>818</v>
      </c>
    </row>
    <row r="14" spans="1:2">
      <c r="A14" s="88" t="s">
        <v>819</v>
      </c>
      <c r="B14" s="88" t="s">
        <v>820</v>
      </c>
    </row>
    <row r="15" spans="1:2">
      <c r="A15" s="88" t="s">
        <v>821</v>
      </c>
      <c r="B15" s="88" t="s">
        <v>822</v>
      </c>
    </row>
    <row r="16" spans="1:2">
      <c r="A16" s="88" t="s">
        <v>823</v>
      </c>
      <c r="B16" s="88" t="s">
        <v>824</v>
      </c>
    </row>
    <row r="17" spans="1:2">
      <c r="A17" s="89" t="s">
        <v>825</v>
      </c>
      <c r="B17" s="89" t="s">
        <v>826</v>
      </c>
    </row>
    <row r="18" spans="1:2">
      <c r="A18" s="88" t="s">
        <v>827</v>
      </c>
      <c r="B18" s="89" t="s">
        <v>828</v>
      </c>
    </row>
    <row r="19" spans="1:2">
      <c r="A19" s="89" t="s">
        <v>829</v>
      </c>
      <c r="B19" s="89" t="s">
        <v>830</v>
      </c>
    </row>
    <row r="20" spans="1:2">
      <c r="A20" s="88" t="s">
        <v>831</v>
      </c>
      <c r="B20" s="88" t="s">
        <v>832</v>
      </c>
    </row>
    <row r="21" spans="1:2">
      <c r="A21" s="88" t="s">
        <v>833</v>
      </c>
      <c r="B21" s="88" t="s">
        <v>834</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32" activePane="bottomLeft" state="frozen"/>
      <selection pane="bottomLeft" activeCell="E16" sqref="E16"/>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00" t="s">
        <v>631</v>
      </c>
      <c r="B1" s="300"/>
      <c r="C1" s="300"/>
      <c r="D1" s="300"/>
      <c r="E1" s="300"/>
      <c r="F1" s="300"/>
      <c r="G1" s="300"/>
      <c r="H1" s="300"/>
      <c r="I1" s="77"/>
      <c r="J1" s="55"/>
    </row>
    <row r="2" spans="1:11" s="56" customFormat="1" ht="15.75">
      <c r="A2" s="306" t="s">
        <v>1265</v>
      </c>
      <c r="B2" s="306"/>
      <c r="C2" s="306"/>
      <c r="D2" s="306"/>
      <c r="E2" s="306"/>
      <c r="F2" s="306"/>
      <c r="G2" s="306"/>
      <c r="H2" s="304" t="s">
        <v>1189</v>
      </c>
      <c r="I2" s="304"/>
      <c r="J2" s="57"/>
    </row>
    <row r="3" spans="1:11" s="56" customFormat="1" ht="15">
      <c r="A3" s="58"/>
      <c r="B3" s="59"/>
      <c r="C3" s="59"/>
      <c r="D3" s="58"/>
      <c r="E3" s="58"/>
      <c r="F3" s="58"/>
      <c r="G3" s="60"/>
      <c r="H3" s="305">
        <v>43496</v>
      </c>
      <c r="I3" s="305"/>
      <c r="J3" s="57"/>
    </row>
    <row r="4" spans="1:11" s="56" customFormat="1" ht="15.75" customHeight="1">
      <c r="A4" s="61" t="s">
        <v>593</v>
      </c>
      <c r="B4" s="301" t="s">
        <v>632</v>
      </c>
      <c r="C4" s="302"/>
      <c r="D4" s="302"/>
      <c r="E4" s="303"/>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602</v>
      </c>
      <c r="B7" s="16" t="s">
        <v>595</v>
      </c>
      <c r="C7" s="15" t="s">
        <v>596</v>
      </c>
      <c r="D7" s="15" t="s">
        <v>597</v>
      </c>
      <c r="E7" s="15" t="s">
        <v>600</v>
      </c>
      <c r="F7" s="15" t="s">
        <v>1205</v>
      </c>
      <c r="G7" s="15" t="s">
        <v>598</v>
      </c>
      <c r="H7" s="17" t="s">
        <v>601</v>
      </c>
      <c r="I7" s="84" t="s">
        <v>577</v>
      </c>
      <c r="J7" s="65"/>
    </row>
    <row r="8" spans="1:11" ht="90">
      <c r="A8" s="68" t="s">
        <v>787</v>
      </c>
      <c r="B8" s="220"/>
      <c r="C8" s="220"/>
      <c r="D8" s="221"/>
      <c r="E8" s="222" t="s">
        <v>842</v>
      </c>
      <c r="F8" s="222"/>
      <c r="G8" s="222"/>
      <c r="H8" s="223"/>
      <c r="I8" s="224"/>
      <c r="J8" s="65"/>
    </row>
    <row r="9" spans="1:11" ht="45">
      <c r="A9" s="68" t="s">
        <v>787</v>
      </c>
      <c r="B9" s="69" t="s">
        <v>843</v>
      </c>
      <c r="C9" s="69" t="s">
        <v>633</v>
      </c>
      <c r="D9" s="70">
        <v>42857</v>
      </c>
      <c r="E9" s="68" t="s">
        <v>634</v>
      </c>
      <c r="F9" s="68"/>
      <c r="G9" s="68" t="s">
        <v>635</v>
      </c>
      <c r="H9" s="71">
        <v>400</v>
      </c>
      <c r="I9" s="80">
        <v>3</v>
      </c>
      <c r="J9" s="65"/>
    </row>
    <row r="10" spans="1:11" ht="22.5">
      <c r="A10" s="68" t="s">
        <v>787</v>
      </c>
      <c r="B10" s="69" t="s">
        <v>844</v>
      </c>
      <c r="C10" s="69" t="s">
        <v>636</v>
      </c>
      <c r="D10" s="70">
        <v>42873</v>
      </c>
      <c r="E10" s="68" t="s">
        <v>637</v>
      </c>
      <c r="F10" s="68"/>
      <c r="G10" s="68" t="s">
        <v>638</v>
      </c>
      <c r="H10" s="71"/>
      <c r="I10" s="80">
        <v>3</v>
      </c>
      <c r="J10" s="65"/>
    </row>
    <row r="11" spans="1:11" ht="12.75">
      <c r="A11" s="68" t="s">
        <v>787</v>
      </c>
      <c r="B11" s="69" t="s">
        <v>845</v>
      </c>
      <c r="C11" s="69" t="s">
        <v>639</v>
      </c>
      <c r="D11" s="70">
        <v>42804</v>
      </c>
      <c r="E11" s="68" t="s">
        <v>640</v>
      </c>
      <c r="F11" s="68"/>
      <c r="G11" s="68" t="s">
        <v>641</v>
      </c>
      <c r="H11" s="71">
        <v>100</v>
      </c>
      <c r="I11" s="80">
        <v>3</v>
      </c>
      <c r="J11" s="65"/>
    </row>
    <row r="12" spans="1:11" ht="22.5">
      <c r="A12" s="68" t="s">
        <v>787</v>
      </c>
      <c r="B12" s="69" t="s">
        <v>846</v>
      </c>
      <c r="C12" s="69" t="s">
        <v>642</v>
      </c>
      <c r="D12" s="70">
        <v>42845</v>
      </c>
      <c r="E12" s="68" t="s">
        <v>643</v>
      </c>
      <c r="F12" s="68"/>
      <c r="G12" s="68" t="s">
        <v>644</v>
      </c>
      <c r="H12" s="71">
        <v>50</v>
      </c>
      <c r="I12" s="80">
        <v>3</v>
      </c>
      <c r="J12" s="65"/>
    </row>
    <row r="13" spans="1:11" ht="12.75">
      <c r="A13" s="68" t="s">
        <v>787</v>
      </c>
      <c r="B13" s="69" t="s">
        <v>847</v>
      </c>
      <c r="C13" s="69" t="s">
        <v>645</v>
      </c>
      <c r="D13" s="70">
        <v>42863</v>
      </c>
      <c r="E13" s="68" t="s">
        <v>646</v>
      </c>
      <c r="F13" s="68"/>
      <c r="G13" s="68" t="s">
        <v>647</v>
      </c>
      <c r="H13" s="71">
        <v>200</v>
      </c>
      <c r="I13" s="80">
        <v>3</v>
      </c>
      <c r="J13" s="65"/>
    </row>
    <row r="14" spans="1:11" ht="12.75">
      <c r="A14" s="68" t="s">
        <v>787</v>
      </c>
      <c r="B14" s="69" t="s">
        <v>848</v>
      </c>
      <c r="C14" s="69" t="s">
        <v>648</v>
      </c>
      <c r="D14" s="70">
        <v>42867</v>
      </c>
      <c r="E14" s="68" t="s">
        <v>649</v>
      </c>
      <c r="F14" s="68"/>
      <c r="G14" s="68" t="s">
        <v>650</v>
      </c>
      <c r="H14" s="71"/>
      <c r="I14" s="80">
        <v>3</v>
      </c>
      <c r="J14" s="65"/>
    </row>
    <row r="15" spans="1:11" ht="12.75">
      <c r="A15" s="68" t="s">
        <v>787</v>
      </c>
      <c r="B15" s="69" t="s">
        <v>849</v>
      </c>
      <c r="C15" s="69" t="s">
        <v>651</v>
      </c>
      <c r="D15" s="70">
        <v>42825</v>
      </c>
      <c r="E15" s="68" t="s">
        <v>652</v>
      </c>
      <c r="F15" s="68"/>
      <c r="G15" s="68" t="s">
        <v>653</v>
      </c>
      <c r="H15" s="71">
        <v>505</v>
      </c>
      <c r="I15" s="80">
        <v>3</v>
      </c>
      <c r="J15" s="65"/>
    </row>
    <row r="16" spans="1:11" ht="146.25">
      <c r="A16" s="68" t="s">
        <v>787</v>
      </c>
      <c r="B16" s="225"/>
      <c r="C16" s="225"/>
      <c r="D16" s="226"/>
      <c r="E16" s="227" t="s">
        <v>850</v>
      </c>
      <c r="F16" s="227"/>
      <c r="G16" s="227"/>
      <c r="H16" s="228"/>
      <c r="I16" s="229"/>
      <c r="J16" s="65"/>
    </row>
    <row r="17" spans="1:18" ht="12.75">
      <c r="A17" s="68" t="s">
        <v>787</v>
      </c>
      <c r="B17" s="69" t="s">
        <v>851</v>
      </c>
      <c r="C17" s="69" t="s">
        <v>654</v>
      </c>
      <c r="D17" s="70">
        <v>42862</v>
      </c>
      <c r="E17" s="68" t="s">
        <v>655</v>
      </c>
      <c r="F17" s="68"/>
      <c r="G17" s="68" t="s">
        <v>656</v>
      </c>
      <c r="H17" s="71"/>
      <c r="I17" s="80">
        <v>2</v>
      </c>
      <c r="J17" s="65"/>
    </row>
    <row r="18" spans="1:18" ht="22.5">
      <c r="A18" s="68" t="s">
        <v>787</v>
      </c>
      <c r="B18" s="69" t="s">
        <v>852</v>
      </c>
      <c r="C18" s="69" t="s">
        <v>853</v>
      </c>
      <c r="D18" s="70">
        <v>43013</v>
      </c>
      <c r="E18" s="68" t="s">
        <v>657</v>
      </c>
      <c r="F18" s="68"/>
      <c r="G18" s="68" t="s">
        <v>658</v>
      </c>
      <c r="H18" s="71"/>
      <c r="I18" s="80">
        <v>2</v>
      </c>
      <c r="J18" s="65"/>
    </row>
    <row r="19" spans="1:18" ht="22.5">
      <c r="A19" s="68" t="s">
        <v>787</v>
      </c>
      <c r="B19" s="69" t="s">
        <v>854</v>
      </c>
      <c r="C19" s="69" t="s">
        <v>659</v>
      </c>
      <c r="D19" s="70">
        <v>42993</v>
      </c>
      <c r="E19" s="68" t="s">
        <v>660</v>
      </c>
      <c r="F19" s="68"/>
      <c r="G19" s="68" t="s">
        <v>661</v>
      </c>
      <c r="H19" s="71">
        <v>1000</v>
      </c>
      <c r="I19" s="80">
        <v>2</v>
      </c>
      <c r="J19" s="65"/>
    </row>
    <row r="20" spans="1:18" ht="12.75">
      <c r="A20" s="68" t="s">
        <v>787</v>
      </c>
      <c r="B20" s="69" t="s">
        <v>855</v>
      </c>
      <c r="C20" s="69" t="s">
        <v>662</v>
      </c>
      <c r="D20" s="70">
        <v>42993</v>
      </c>
      <c r="E20" s="68" t="s">
        <v>663</v>
      </c>
      <c r="F20" s="68"/>
      <c r="G20" s="68" t="s">
        <v>664</v>
      </c>
      <c r="H20" s="71">
        <v>300</v>
      </c>
      <c r="I20" s="80">
        <v>2</v>
      </c>
      <c r="J20" s="65"/>
    </row>
    <row r="21" spans="1:18" ht="12.75">
      <c r="A21" s="68" t="s">
        <v>787</v>
      </c>
      <c r="B21" s="69" t="s">
        <v>856</v>
      </c>
      <c r="C21" s="69" t="s">
        <v>665</v>
      </c>
      <c r="D21" s="70">
        <v>42936</v>
      </c>
      <c r="E21" s="68" t="s">
        <v>666</v>
      </c>
      <c r="F21" s="68"/>
      <c r="G21" s="68" t="s">
        <v>667</v>
      </c>
      <c r="H21" s="71">
        <v>600</v>
      </c>
      <c r="I21" s="80">
        <v>2</v>
      </c>
      <c r="J21" s="65"/>
    </row>
    <row r="22" spans="1:18" ht="22.5">
      <c r="A22" s="68" t="s">
        <v>787</v>
      </c>
      <c r="B22" s="69" t="s">
        <v>857</v>
      </c>
      <c r="C22" s="69" t="s">
        <v>668</v>
      </c>
      <c r="D22" s="70">
        <v>42983</v>
      </c>
      <c r="E22" s="68" t="s">
        <v>858</v>
      </c>
      <c r="F22" s="68"/>
      <c r="G22" s="68" t="s">
        <v>669</v>
      </c>
      <c r="H22" s="71">
        <v>25.9</v>
      </c>
      <c r="I22" s="80">
        <v>2</v>
      </c>
      <c r="J22" s="65"/>
    </row>
    <row r="23" spans="1:18" ht="12.75">
      <c r="A23" s="68" t="s">
        <v>787</v>
      </c>
      <c r="B23" s="69" t="s">
        <v>859</v>
      </c>
      <c r="C23" s="69" t="s">
        <v>670</v>
      </c>
      <c r="D23" s="70">
        <v>42880</v>
      </c>
      <c r="E23" s="68" t="s">
        <v>671</v>
      </c>
      <c r="F23" s="68"/>
      <c r="G23" s="68" t="s">
        <v>672</v>
      </c>
      <c r="H23" s="71"/>
      <c r="I23" s="80">
        <v>2</v>
      </c>
      <c r="J23" s="65"/>
    </row>
    <row r="24" spans="1:18" ht="12.75">
      <c r="A24" s="68" t="s">
        <v>787</v>
      </c>
      <c r="B24" s="225"/>
      <c r="C24" s="225"/>
      <c r="D24" s="226"/>
      <c r="E24" s="227" t="s">
        <v>673</v>
      </c>
      <c r="F24" s="227"/>
      <c r="G24" s="227"/>
      <c r="H24" s="228"/>
      <c r="I24" s="229"/>
      <c r="J24" s="65"/>
      <c r="M24" s="73"/>
      <c r="N24" s="73"/>
      <c r="O24" s="73"/>
      <c r="P24" s="73"/>
      <c r="Q24" s="73"/>
      <c r="R24" s="73"/>
    </row>
    <row r="25" spans="1:18" ht="45">
      <c r="A25" s="68" t="s">
        <v>787</v>
      </c>
      <c r="B25" s="69" t="s">
        <v>674</v>
      </c>
      <c r="C25" s="69" t="s">
        <v>674</v>
      </c>
      <c r="D25" s="70">
        <v>43100</v>
      </c>
      <c r="E25" s="68" t="s">
        <v>860</v>
      </c>
      <c r="F25" s="68"/>
      <c r="G25" s="68" t="s">
        <v>675</v>
      </c>
      <c r="H25" s="71"/>
      <c r="I25" s="80">
        <v>4</v>
      </c>
      <c r="J25" s="65"/>
      <c r="M25" s="73"/>
      <c r="N25" s="73"/>
      <c r="O25" s="73"/>
      <c r="P25" s="73"/>
      <c r="Q25" s="73"/>
      <c r="R25" s="73"/>
    </row>
    <row r="26" spans="1:18" ht="12.75">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2.75">
      <c r="A27" s="68" t="s">
        <v>787</v>
      </c>
      <c r="B27" s="69" t="s">
        <v>862</v>
      </c>
      <c r="C27" s="69">
        <v>1213275</v>
      </c>
      <c r="D27" s="70">
        <v>42856</v>
      </c>
      <c r="E27" s="68" t="s">
        <v>679</v>
      </c>
      <c r="F27" s="68"/>
      <c r="G27" s="68" t="s">
        <v>680</v>
      </c>
      <c r="H27" s="71">
        <v>19.100000000000001</v>
      </c>
      <c r="I27" s="80">
        <v>2</v>
      </c>
      <c r="J27" s="65"/>
      <c r="O27" s="73"/>
      <c r="P27" s="73"/>
      <c r="Q27" s="73"/>
      <c r="R27" s="73"/>
    </row>
    <row r="28" spans="1:18" ht="12.75">
      <c r="A28" s="68" t="s">
        <v>787</v>
      </c>
      <c r="B28" s="69" t="s">
        <v>863</v>
      </c>
      <c r="C28" s="69">
        <v>2007006035</v>
      </c>
      <c r="D28" s="70">
        <v>42737</v>
      </c>
      <c r="E28" s="68" t="s">
        <v>864</v>
      </c>
      <c r="F28" s="68"/>
      <c r="G28" s="68" t="s">
        <v>681</v>
      </c>
      <c r="H28" s="71">
        <v>277.74</v>
      </c>
      <c r="I28" s="80">
        <v>4</v>
      </c>
      <c r="J28" s="65"/>
      <c r="O28" s="73"/>
      <c r="P28" s="73"/>
      <c r="Q28" s="73"/>
      <c r="R28" s="73"/>
    </row>
    <row r="29" spans="1:18" ht="12.75">
      <c r="A29" s="68" t="s">
        <v>787</v>
      </c>
      <c r="B29" s="74">
        <v>43070</v>
      </c>
      <c r="C29" s="69" t="s">
        <v>676</v>
      </c>
      <c r="D29" s="70">
        <v>42750</v>
      </c>
      <c r="E29" s="68" t="s">
        <v>865</v>
      </c>
      <c r="F29" s="68"/>
      <c r="G29" s="68" t="s">
        <v>682</v>
      </c>
      <c r="H29" s="71">
        <v>50</v>
      </c>
      <c r="I29" s="80">
        <v>4</v>
      </c>
      <c r="J29" s="65"/>
      <c r="O29" s="73"/>
      <c r="P29" s="73"/>
      <c r="Q29" s="73"/>
      <c r="R29" s="73"/>
    </row>
    <row r="30" spans="1:18" ht="12.75">
      <c r="A30" s="68" t="s">
        <v>787</v>
      </c>
      <c r="B30" s="69" t="s">
        <v>866</v>
      </c>
      <c r="C30" s="69" t="s">
        <v>683</v>
      </c>
      <c r="D30" s="70">
        <v>42942</v>
      </c>
      <c r="E30" s="68" t="s">
        <v>684</v>
      </c>
      <c r="F30" s="68"/>
      <c r="G30" s="68" t="s">
        <v>685</v>
      </c>
      <c r="H30" s="71">
        <v>9</v>
      </c>
      <c r="I30" s="80">
        <v>4</v>
      </c>
      <c r="J30" s="65"/>
      <c r="O30" s="73"/>
      <c r="P30" s="73"/>
      <c r="Q30" s="73"/>
      <c r="R30" s="73"/>
    </row>
    <row r="31" spans="1:18" ht="22.5">
      <c r="A31" s="68" t="s">
        <v>787</v>
      </c>
      <c r="B31" s="74">
        <v>42856</v>
      </c>
      <c r="C31" s="69" t="s">
        <v>686</v>
      </c>
      <c r="D31" s="70">
        <v>42747</v>
      </c>
      <c r="E31" s="68" t="s">
        <v>867</v>
      </c>
      <c r="F31" s="68"/>
      <c r="G31" s="68" t="s">
        <v>687</v>
      </c>
      <c r="H31" s="71">
        <v>10</v>
      </c>
      <c r="I31" s="80">
        <v>4</v>
      </c>
      <c r="J31" s="65"/>
      <c r="O31" s="73"/>
      <c r="P31" s="73"/>
      <c r="Q31" s="73"/>
      <c r="R31" s="73"/>
    </row>
    <row r="32" spans="1:18" ht="22.5">
      <c r="A32" s="68" t="s">
        <v>787</v>
      </c>
      <c r="B32" s="69" t="s">
        <v>688</v>
      </c>
      <c r="C32" s="69" t="s">
        <v>689</v>
      </c>
      <c r="D32" s="70">
        <v>42987</v>
      </c>
      <c r="E32" s="68" t="s">
        <v>868</v>
      </c>
      <c r="F32" s="68"/>
      <c r="G32" s="68" t="s">
        <v>690</v>
      </c>
      <c r="H32" s="71">
        <v>500</v>
      </c>
      <c r="I32" s="80">
        <v>1</v>
      </c>
      <c r="J32" s="65"/>
      <c r="O32" s="73"/>
      <c r="P32" s="73"/>
      <c r="Q32" s="73"/>
      <c r="R32" s="73"/>
    </row>
    <row r="33" spans="1:18" ht="12.75">
      <c r="A33" s="68" t="s">
        <v>787</v>
      </c>
      <c r="B33" s="69" t="s">
        <v>869</v>
      </c>
      <c r="C33" s="69" t="s">
        <v>691</v>
      </c>
      <c r="D33" s="70">
        <v>42835</v>
      </c>
      <c r="E33" s="68" t="s">
        <v>692</v>
      </c>
      <c r="F33" s="68"/>
      <c r="G33" s="68" t="s">
        <v>693</v>
      </c>
      <c r="H33" s="71">
        <v>71.2</v>
      </c>
      <c r="I33" s="80">
        <v>3</v>
      </c>
      <c r="J33" s="65"/>
      <c r="O33" s="73"/>
      <c r="P33" s="73"/>
      <c r="Q33" s="73"/>
      <c r="R33" s="73"/>
    </row>
    <row r="34" spans="1:18" ht="67.5">
      <c r="A34" s="68" t="s">
        <v>787</v>
      </c>
      <c r="B34" s="69" t="s">
        <v>870</v>
      </c>
      <c r="C34" s="69" t="s">
        <v>871</v>
      </c>
      <c r="D34" s="70">
        <v>42974</v>
      </c>
      <c r="E34" s="68" t="s">
        <v>872</v>
      </c>
      <c r="F34" s="68"/>
      <c r="G34" s="68" t="s">
        <v>694</v>
      </c>
      <c r="H34" s="71">
        <v>250</v>
      </c>
      <c r="I34" s="80">
        <v>1</v>
      </c>
      <c r="J34" s="65"/>
    </row>
    <row r="35" spans="1:18" ht="12.75">
      <c r="A35" s="68" t="s">
        <v>787</v>
      </c>
      <c r="B35" s="69" t="s">
        <v>873</v>
      </c>
      <c r="C35" s="69" t="s">
        <v>695</v>
      </c>
      <c r="D35" s="70">
        <v>42962</v>
      </c>
      <c r="E35" s="68" t="s">
        <v>696</v>
      </c>
      <c r="F35" s="68"/>
      <c r="G35" s="68" t="s">
        <v>697</v>
      </c>
      <c r="H35" s="71">
        <v>320</v>
      </c>
      <c r="I35" s="80">
        <v>1</v>
      </c>
      <c r="J35" s="65"/>
    </row>
    <row r="36" spans="1:18" ht="12.75">
      <c r="A36" s="68" t="s">
        <v>787</v>
      </c>
      <c r="B36" s="69" t="s">
        <v>698</v>
      </c>
      <c r="C36" s="69" t="s">
        <v>699</v>
      </c>
      <c r="D36" s="70">
        <v>42886</v>
      </c>
      <c r="E36" s="68" t="s">
        <v>874</v>
      </c>
      <c r="F36" s="68"/>
      <c r="G36" s="68" t="s">
        <v>700</v>
      </c>
      <c r="H36" s="71">
        <v>40</v>
      </c>
      <c r="I36" s="80">
        <v>4</v>
      </c>
      <c r="J36" s="65"/>
    </row>
    <row r="37" spans="1:18" ht="12.75">
      <c r="A37" s="68" t="s">
        <v>787</v>
      </c>
      <c r="B37" s="74">
        <v>42736</v>
      </c>
      <c r="C37" s="69" t="s">
        <v>875</v>
      </c>
      <c r="D37" s="70">
        <v>42737</v>
      </c>
      <c r="E37" s="68" t="s">
        <v>701</v>
      </c>
      <c r="F37" s="68"/>
      <c r="G37" s="68" t="s">
        <v>702</v>
      </c>
      <c r="H37" s="71">
        <v>25</v>
      </c>
      <c r="I37" s="80">
        <v>4</v>
      </c>
      <c r="J37" s="65"/>
    </row>
    <row r="38" spans="1:18" ht="12.75">
      <c r="A38" s="68" t="s">
        <v>787</v>
      </c>
      <c r="B38" s="74">
        <v>42795</v>
      </c>
      <c r="C38" s="69" t="s">
        <v>703</v>
      </c>
      <c r="D38" s="70">
        <v>42768</v>
      </c>
      <c r="E38" s="68" t="s">
        <v>876</v>
      </c>
      <c r="F38" s="68"/>
      <c r="G38" s="68" t="s">
        <v>704</v>
      </c>
      <c r="H38" s="71">
        <v>150</v>
      </c>
      <c r="I38" s="80">
        <v>4</v>
      </c>
      <c r="J38" s="65"/>
    </row>
    <row r="39" spans="1:18" ht="22.5">
      <c r="A39" s="68" t="s">
        <v>787</v>
      </c>
      <c r="B39" s="74">
        <v>42826</v>
      </c>
      <c r="C39" s="69" t="s">
        <v>705</v>
      </c>
      <c r="D39" s="70">
        <v>42741</v>
      </c>
      <c r="E39" s="68" t="s">
        <v>877</v>
      </c>
      <c r="F39" s="68"/>
      <c r="G39" s="68" t="s">
        <v>706</v>
      </c>
      <c r="H39" s="71">
        <v>100</v>
      </c>
      <c r="I39" s="80">
        <v>4</v>
      </c>
      <c r="J39" s="65"/>
    </row>
    <row r="40" spans="1:18">
      <c r="A40" s="68" t="s">
        <v>787</v>
      </c>
      <c r="B40" s="69" t="s">
        <v>878</v>
      </c>
      <c r="C40" s="69" t="s">
        <v>707</v>
      </c>
      <c r="D40" s="70">
        <v>42829</v>
      </c>
      <c r="E40" s="68" t="s">
        <v>879</v>
      </c>
      <c r="F40" s="68"/>
      <c r="G40" s="68" t="s">
        <v>708</v>
      </c>
      <c r="H40" s="71">
        <v>74.099999999999994</v>
      </c>
      <c r="I40" s="80">
        <v>4</v>
      </c>
    </row>
    <row r="41" spans="1:18">
      <c r="A41" s="68" t="s">
        <v>787</v>
      </c>
      <c r="B41" s="69" t="s">
        <v>880</v>
      </c>
      <c r="C41" s="69" t="s">
        <v>709</v>
      </c>
      <c r="D41" s="70">
        <v>42962</v>
      </c>
      <c r="E41" s="68" t="s">
        <v>1041</v>
      </c>
      <c r="F41" s="68"/>
      <c r="G41" s="68" t="s">
        <v>710</v>
      </c>
      <c r="H41" s="71">
        <v>120</v>
      </c>
      <c r="I41" s="80">
        <v>2</v>
      </c>
    </row>
    <row r="42" spans="1:18" ht="45">
      <c r="A42" s="68" t="s">
        <v>787</v>
      </c>
      <c r="B42" s="69" t="s">
        <v>711</v>
      </c>
      <c r="C42" s="69" t="s">
        <v>711</v>
      </c>
      <c r="D42" s="70">
        <v>42839</v>
      </c>
      <c r="E42" s="68" t="s">
        <v>881</v>
      </c>
      <c r="F42" s="68"/>
      <c r="G42" s="68" t="s">
        <v>712</v>
      </c>
      <c r="H42" s="71">
        <v>80</v>
      </c>
      <c r="I42" s="80">
        <v>3</v>
      </c>
    </row>
    <row r="43" spans="1:18">
      <c r="A43" s="68" t="s">
        <v>787</v>
      </c>
      <c r="B43" s="69" t="s">
        <v>713</v>
      </c>
      <c r="C43" s="69" t="s">
        <v>714</v>
      </c>
      <c r="D43" s="70">
        <v>43050</v>
      </c>
      <c r="E43" s="68" t="s">
        <v>882</v>
      </c>
      <c r="F43" s="68"/>
      <c r="G43" s="68" t="s">
        <v>715</v>
      </c>
      <c r="H43" s="71">
        <v>600</v>
      </c>
      <c r="I43" s="80">
        <v>1</v>
      </c>
    </row>
    <row r="44" spans="1:18" s="75" customFormat="1" ht="22.5">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101.25">
      <c r="A49" s="68" t="s">
        <v>788</v>
      </c>
      <c r="B49" s="69"/>
      <c r="C49" s="69"/>
      <c r="D49" s="70"/>
      <c r="E49" s="68" t="s">
        <v>887</v>
      </c>
      <c r="F49" s="68"/>
      <c r="G49" s="68"/>
      <c r="H49" s="71"/>
      <c r="I49" s="80"/>
      <c r="K49" s="72"/>
      <c r="L49" s="72"/>
      <c r="M49" s="72"/>
      <c r="N49" s="72"/>
      <c r="O49" s="72"/>
      <c r="P49" s="72"/>
      <c r="Q49" s="72"/>
      <c r="R49" s="72"/>
    </row>
    <row r="50" spans="1:18" s="75" customFormat="1">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ht="22.5">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2.5">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5">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23.75">
      <c r="A56" s="68" t="s">
        <v>742</v>
      </c>
      <c r="B56" s="69"/>
      <c r="C56" s="69"/>
      <c r="D56" s="70"/>
      <c r="E56" s="68" t="s">
        <v>895</v>
      </c>
      <c r="F56" s="68"/>
      <c r="G56" s="68" t="s">
        <v>594</v>
      </c>
      <c r="H56" s="71"/>
      <c r="I56" s="80"/>
      <c r="K56" s="72"/>
      <c r="L56" s="72"/>
      <c r="M56" s="72"/>
      <c r="N56" s="72"/>
      <c r="O56" s="72"/>
      <c r="P56" s="72"/>
      <c r="Q56" s="72"/>
      <c r="R56" s="72"/>
    </row>
    <row r="57" spans="1:18" s="75" customFormat="1" ht="22.5">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2.5">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c r="A59" s="68" t="s">
        <v>787</v>
      </c>
      <c r="B59" s="69"/>
      <c r="C59" s="69"/>
      <c r="D59" s="70"/>
      <c r="E59" s="68" t="s">
        <v>673</v>
      </c>
      <c r="F59" s="68"/>
      <c r="G59" s="68"/>
      <c r="H59" s="71"/>
      <c r="I59" s="80">
        <v>2</v>
      </c>
      <c r="K59" s="72"/>
      <c r="L59" s="72"/>
      <c r="M59" s="72"/>
      <c r="N59" s="72"/>
      <c r="O59" s="72"/>
      <c r="P59" s="72"/>
      <c r="Q59" s="72"/>
      <c r="R59" s="72"/>
    </row>
    <row r="60" spans="1:18" s="75" customFormat="1">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2.5">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2.5">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5">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2.5">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2.5">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67.5">
      <c r="A68" s="68" t="s">
        <v>793</v>
      </c>
      <c r="B68" s="69"/>
      <c r="C68" s="69"/>
      <c r="D68" s="70"/>
      <c r="E68" s="68" t="s">
        <v>907</v>
      </c>
      <c r="F68" s="68"/>
      <c r="G68" s="68"/>
      <c r="H68" s="71"/>
      <c r="I68" s="80"/>
      <c r="K68" s="72"/>
      <c r="L68" s="72"/>
      <c r="M68" s="72"/>
      <c r="N68" s="72"/>
      <c r="O68" s="72"/>
      <c r="P68" s="72"/>
      <c r="Q68" s="72"/>
      <c r="R68" s="72"/>
    </row>
    <row r="69" spans="1:18" s="75" customFormat="1">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5">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5">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67.5">
      <c r="A73" s="68" t="s">
        <v>793</v>
      </c>
      <c r="B73" s="69"/>
      <c r="C73" s="69"/>
      <c r="D73" s="70"/>
      <c r="E73" s="68" t="s">
        <v>913</v>
      </c>
      <c r="F73" s="68"/>
      <c r="G73" s="68"/>
      <c r="H73" s="71"/>
      <c r="I73" s="80"/>
      <c r="K73" s="72"/>
      <c r="L73" s="72"/>
      <c r="M73" s="72"/>
      <c r="N73" s="72"/>
      <c r="O73" s="72"/>
      <c r="P73" s="72"/>
      <c r="Q73" s="72"/>
      <c r="R73" s="72"/>
    </row>
    <row r="74" spans="1:18" s="75" customFormat="1" ht="22.5">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3.75">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361" priority="7" stopIfTrue="1">
      <formula>$A8&lt;&gt;""</formula>
    </cfRule>
  </conditionalFormatting>
  <conditionalFormatting sqref="D8:H2883 D2884:D2911">
    <cfRule type="expression" dxfId="360" priority="6" stopIfTrue="1">
      <formula>$A8&lt;&gt;""</formula>
    </cfRule>
  </conditionalFormatting>
  <conditionalFormatting sqref="A8:A2911">
    <cfRule type="expression" dxfId="359" priority="5" stopIfTrue="1">
      <formula>$A8&lt;&gt;""</formula>
    </cfRule>
  </conditionalFormatting>
  <conditionalFormatting sqref="B2884:C2886">
    <cfRule type="expression" dxfId="358" priority="4" stopIfTrue="1">
      <formula>$A2884&lt;&gt;""</formula>
    </cfRule>
  </conditionalFormatting>
  <conditionalFormatting sqref="D2884:H2886">
    <cfRule type="expression" dxfId="357" priority="3" stopIfTrue="1">
      <formula>$A2884&lt;&gt;""</formula>
    </cfRule>
  </conditionalFormatting>
  <conditionalFormatting sqref="A2884:A2886">
    <cfRule type="expression" dxfId="356" priority="2" stopIfTrue="1">
      <formula>$A2884&lt;&gt;""</formula>
    </cfRule>
  </conditionalFormatting>
  <conditionalFormatting sqref="I8:I76">
    <cfRule type="expression" dxfId="355"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79" bestFit="1" customWidth="1"/>
    <col min="8" max="16384" width="11.42578125" style="45"/>
  </cols>
  <sheetData>
    <row r="1" spans="1:7" s="42" customFormat="1" ht="35.25" customHeight="1">
      <c r="A1" s="309" t="s">
        <v>630</v>
      </c>
      <c r="B1" s="310"/>
      <c r="C1" s="245">
        <v>43555</v>
      </c>
      <c r="D1" s="41"/>
      <c r="G1" s="43">
        <v>43496</v>
      </c>
    </row>
    <row r="2" spans="1:7" ht="15">
      <c r="A2" s="44"/>
      <c r="B2" s="44"/>
      <c r="G2" s="43">
        <v>43524</v>
      </c>
    </row>
    <row r="3" spans="1:7" ht="14.25">
      <c r="A3" s="46" t="s">
        <v>1015</v>
      </c>
      <c r="B3" s="307" t="str">
        <f>INDEX(Adr!B:B,Doklady!B102+1)</f>
        <v>Slovenská baseballová federácia</v>
      </c>
      <c r="C3" s="307"/>
      <c r="D3" s="307"/>
      <c r="G3" s="43">
        <v>43555</v>
      </c>
    </row>
    <row r="4" spans="1:7" ht="14.25">
      <c r="A4" s="46" t="s">
        <v>625</v>
      </c>
      <c r="B4" s="45" t="str">
        <f>RIGHT("0000"&amp;INDEX(Adr!A:A,Doklady!B102+1),8)</f>
        <v>30844568</v>
      </c>
      <c r="G4" s="43">
        <v>43585</v>
      </c>
    </row>
    <row r="5" spans="1:7" ht="14.25">
      <c r="A5" s="46" t="s">
        <v>626</v>
      </c>
      <c r="B5" s="45" t="str">
        <f>INDEX(Adr!D:D,Doklady!B102+1)&amp;", "&amp;INDEX(Adr!E:E,Doklady!B102+1)</f>
        <v>Junácka 6, Bratislava 3</v>
      </c>
      <c r="G5" s="43">
        <v>43616</v>
      </c>
    </row>
    <row r="6" spans="1:7" ht="14.25">
      <c r="A6" s="46"/>
      <c r="G6" s="43">
        <v>43646</v>
      </c>
    </row>
    <row r="7" spans="1:7" ht="14.25">
      <c r="G7" s="43">
        <v>43677</v>
      </c>
    </row>
    <row r="8" spans="1:7" ht="14.25">
      <c r="G8" s="43">
        <v>43708</v>
      </c>
    </row>
    <row r="9" spans="1:7" ht="22.5">
      <c r="A9" s="47" t="s">
        <v>4</v>
      </c>
      <c r="B9" s="47" t="s">
        <v>4</v>
      </c>
      <c r="C9" s="48" t="s">
        <v>629</v>
      </c>
      <c r="G9" s="43">
        <v>43738</v>
      </c>
    </row>
    <row r="10" spans="1:7" ht="14.25">
      <c r="A10" s="198" t="s">
        <v>7</v>
      </c>
      <c r="B10" s="199" t="s">
        <v>1220</v>
      </c>
      <c r="C10" s="246"/>
      <c r="G10" s="43">
        <v>43769</v>
      </c>
    </row>
    <row r="11" spans="1:7" ht="14.25">
      <c r="A11" s="198" t="s">
        <v>6</v>
      </c>
      <c r="B11" s="199" t="s">
        <v>227</v>
      </c>
      <c r="C11" s="246">
        <v>32635</v>
      </c>
      <c r="G11" s="43">
        <v>43799</v>
      </c>
    </row>
    <row r="12" spans="1:7" ht="14.25">
      <c r="A12" s="198" t="s">
        <v>10</v>
      </c>
      <c r="B12" s="199" t="s">
        <v>228</v>
      </c>
      <c r="C12" s="246"/>
      <c r="G12" s="43">
        <v>43830</v>
      </c>
    </row>
    <row r="13" spans="1:7" ht="14.25">
      <c r="A13" s="198" t="s">
        <v>9</v>
      </c>
      <c r="B13" s="199" t="s">
        <v>229</v>
      </c>
      <c r="C13" s="246"/>
      <c r="G13" s="43"/>
    </row>
    <row r="14" spans="1:7" ht="14.25">
      <c r="A14" s="198" t="s">
        <v>12</v>
      </c>
      <c r="B14" s="199" t="s">
        <v>941</v>
      </c>
      <c r="C14" s="246"/>
      <c r="G14" s="43"/>
    </row>
    <row r="15" spans="1:7" ht="14.25">
      <c r="A15" s="49" t="s">
        <v>627</v>
      </c>
      <c r="B15" s="197"/>
      <c r="C15" s="50">
        <f>SUM(C10:C14)</f>
        <v>32635</v>
      </c>
      <c r="G15" s="43"/>
    </row>
    <row r="16" spans="1:7" ht="14.25">
      <c r="G16" s="43"/>
    </row>
    <row r="17" spans="1:5" ht="72" customHeight="1">
      <c r="A17" s="308" t="s">
        <v>1016</v>
      </c>
      <c r="B17" s="308"/>
      <c r="C17" s="308"/>
      <c r="D17" s="308"/>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00" zoomScaleNormal="100" workbookViewId="0">
      <selection activeCell="G114" sqref="G114"/>
    </sheetView>
  </sheetViews>
  <sheetFormatPr defaultColWidth="11.42578125" defaultRowHeight="11.25"/>
  <cols>
    <col min="1" max="1" width="34.140625" style="6" customWidth="1"/>
    <col min="2" max="2" width="10.85546875" style="8" bestFit="1" customWidth="1"/>
    <col min="3" max="3" width="13.140625" style="8" bestFit="1" customWidth="1"/>
    <col min="4" max="4" width="10.140625" style="6" bestFit="1" customWidth="1"/>
    <col min="5" max="5" width="31.42578125" style="6" customWidth="1"/>
    <col min="6" max="6" width="9.5703125" style="6" bestFit="1" customWidth="1"/>
    <col min="7" max="7" width="24.7109375" style="6" customWidth="1"/>
    <col min="8" max="8" width="11.7109375" style="7" customWidth="1"/>
    <col min="9" max="9" width="10.7109375" style="116" customWidth="1"/>
    <col min="10" max="10" width="5.7109375" style="140" customWidth="1"/>
    <col min="11" max="12" width="5.7109375" style="139" customWidth="1"/>
    <col min="13" max="13" width="13" style="139" customWidth="1"/>
    <col min="14" max="24" width="5.7109375" style="139" customWidth="1"/>
    <col min="25" max="16384" width="11.42578125" style="22"/>
  </cols>
  <sheetData>
    <row r="1" spans="1:24" s="6" customFormat="1" ht="12" hidden="1" thickBot="1">
      <c r="A1" s="159" t="str">
        <f>IF(ROW()&lt;=B$3,INDEX(FP!F:F,B$2+ROW()-1)&amp;" - "&amp;INDEX(FP!C:C,B$2+ROW()-1),"")</f>
        <v>a - basebal - bežné transfery</v>
      </c>
      <c r="B1" s="162" t="str">
        <f>INDEX(Adr!A:A,B102+1)</f>
        <v>30844568</v>
      </c>
      <c r="C1" s="160">
        <f>IF(ROW()&lt;=B$3,INDEX(FP!E:E,B$2+ROW()-1),"")</f>
        <v>0</v>
      </c>
      <c r="D1" s="113" t="str">
        <f>IF(ROW()&lt;=B$3,INDEX(FP!F:F,B$2+ROW()-1),"")</f>
        <v>a</v>
      </c>
      <c r="E1" s="113" t="str">
        <f>IF(ROW()&lt;=B$3,INDEX(FP!G:G,B$2+ROW()-1),"")</f>
        <v>026 02</v>
      </c>
      <c r="F1" s="113"/>
      <c r="G1" s="114" t="str">
        <f>IF(ROW()&lt;=B$3,INDEX(FP!C:C,B$2+ROW()-1),"")</f>
        <v>basebal - bežné transfery</v>
      </c>
      <c r="H1" s="110">
        <f t="shared" ref="H1:H6" si="0">IF(ROW()&lt;=B$3,SUMIF(A$107:A$10042,A1,H$107:H$10042),"")</f>
        <v>17822.429999999997</v>
      </c>
      <c r="I1" s="158">
        <f t="shared" ref="I1:I32" si="1">IF(ROW()&lt;=B$3,SUMIFS(H$103:H$50042,A$103:A$50042,J1,I$103:I$50042,K1),"")</f>
        <v>0</v>
      </c>
      <c r="J1" s="157" t="str">
        <f>$A1</f>
        <v>a - basebal - bežné transfery</v>
      </c>
      <c r="K1" s="148">
        <v>99</v>
      </c>
      <c r="L1" s="133"/>
      <c r="M1" s="133"/>
      <c r="N1" s="133"/>
      <c r="O1" s="133"/>
      <c r="P1" s="133"/>
      <c r="Q1" s="133"/>
      <c r="R1" s="133"/>
      <c r="S1" s="133"/>
      <c r="T1" s="133"/>
      <c r="U1" s="133"/>
      <c r="V1" s="133"/>
      <c r="W1" s="133"/>
      <c r="X1" s="133"/>
    </row>
    <row r="2" spans="1:24" s="6" customFormat="1" ht="12" hidden="1" thickBot="1">
      <c r="A2" s="159" t="str">
        <f>IF(ROW()&lt;=B$3,INDEX(FP!F:F,B$2+ROW()-1)&amp;" - "&amp;INDEX(FP!C:C,B$2+ROW()-1),"")</f>
        <v/>
      </c>
      <c r="B2" s="163">
        <f>MATCH(B1,FP!A:A,0)</f>
        <v>23</v>
      </c>
      <c r="C2" s="160" t="str">
        <f>IF(ROW()&lt;=B$3,INDEX(FP!E:E,B$2+ROW()-1),"")</f>
        <v/>
      </c>
      <c r="D2" s="113" t="str">
        <f>IF(ROW()&lt;=B$3,INDEX(FP!F:F,B$2+ROW()-1),"")</f>
        <v/>
      </c>
      <c r="E2" s="113" t="str">
        <f>IF(ROW()&lt;=B$3,INDEX(FP!G:G,B$2+ROW()-1),"")</f>
        <v/>
      </c>
      <c r="F2" s="113"/>
      <c r="G2" s="114" t="str">
        <f>IF(ROW()&lt;=B$3,INDEX(FP!C:C,B$2+ROW()-1),"")</f>
        <v/>
      </c>
      <c r="H2" s="110" t="str">
        <f t="shared" si="0"/>
        <v/>
      </c>
      <c r="I2" s="158" t="str">
        <f t="shared" si="1"/>
        <v/>
      </c>
      <c r="J2" s="157" t="str">
        <f>$A2</f>
        <v/>
      </c>
      <c r="K2" s="148">
        <v>99</v>
      </c>
      <c r="L2" s="144" t="s">
        <v>952</v>
      </c>
      <c r="M2" s="145" t="s">
        <v>959</v>
      </c>
      <c r="N2" s="133"/>
      <c r="O2" s="133"/>
      <c r="P2" s="133"/>
      <c r="Q2" s="133"/>
      <c r="R2" s="133"/>
      <c r="S2" s="133"/>
      <c r="T2" s="133"/>
      <c r="U2" s="133"/>
      <c r="V2" s="133"/>
      <c r="W2" s="133"/>
      <c r="X2" s="133"/>
    </row>
    <row r="3" spans="1:24" s="6" customFormat="1" ht="12" hidden="1" thickBot="1">
      <c r="A3" s="159" t="str">
        <f>IF(ROW()&lt;=B$3,INDEX(FP!F:F,B$2+ROW()-1)&amp;" - "&amp;INDEX(FP!C:C,B$2+ROW()-1),"")</f>
        <v/>
      </c>
      <c r="B3" s="164">
        <f>COUNTIF(FP!A:A,Doklady!B1)</f>
        <v>1</v>
      </c>
      <c r="C3" s="160" t="str">
        <f>IF(ROW()&lt;=B$3,INDEX(FP!E:E,B$2+ROW()-1),"")</f>
        <v/>
      </c>
      <c r="D3" s="113" t="str">
        <f>IF(ROW()&lt;=B$3,INDEX(FP!F:F,B$2+ROW()-1),"")</f>
        <v/>
      </c>
      <c r="E3" s="113" t="str">
        <f>IF(ROW()&lt;=B$3,INDEX(FP!G:G,B$2+ROW()-1),"")</f>
        <v/>
      </c>
      <c r="F3" s="113"/>
      <c r="G3" s="114" t="str">
        <f>IF(ROW()&lt;=B$3,INDEX(FP!C:C,B$2+ROW()-1),"")</f>
        <v/>
      </c>
      <c r="H3" s="110" t="str">
        <f t="shared" si="0"/>
        <v/>
      </c>
      <c r="I3" s="158" t="str">
        <f t="shared" si="1"/>
        <v/>
      </c>
      <c r="J3" s="157" t="str">
        <f t="shared" ref="J3:J66" si="2">$A3</f>
        <v/>
      </c>
      <c r="K3" s="148">
        <v>99</v>
      </c>
      <c r="L3" s="146" t="str">
        <f>$A2</f>
        <v/>
      </c>
      <c r="M3" s="147">
        <v>99</v>
      </c>
      <c r="N3" s="133"/>
      <c r="O3" s="133"/>
      <c r="P3" s="133"/>
      <c r="Q3" s="133"/>
      <c r="R3" s="133"/>
      <c r="S3" s="133"/>
      <c r="T3" s="133"/>
      <c r="U3" s="133"/>
      <c r="V3" s="133"/>
      <c r="W3" s="133"/>
      <c r="X3" s="133"/>
    </row>
    <row r="4" spans="1:24" s="6" customFormat="1" ht="12" hidden="1" thickBot="1">
      <c r="A4" s="109" t="str">
        <f>IF(ROW()&lt;=B$3,INDEX(FP!F:F,B$2+ROW()-1)&amp;" - "&amp;INDEX(FP!C:C,B$2+ROW()-1),"")</f>
        <v/>
      </c>
      <c r="B4" s="161"/>
      <c r="C4" s="112" t="str">
        <f>IF(ROW()&lt;=B$3,INDEX(FP!E:E,B$2+ROW()-1),"")</f>
        <v/>
      </c>
      <c r="D4" s="113" t="str">
        <f>IF(ROW()&lt;=B$3,INDEX(FP!F:F,B$2+ROW()-1),"")</f>
        <v/>
      </c>
      <c r="E4" s="113" t="str">
        <f>IF(ROW()&lt;=B$3,INDEX(FP!G:G,B$2+ROW()-1),"")</f>
        <v/>
      </c>
      <c r="F4" s="113"/>
      <c r="G4" s="114" t="str">
        <f>IF(ROW()&lt;=B$3,INDEX(FP!C:C,B$2+ROW()-1),"")</f>
        <v/>
      </c>
      <c r="H4" s="110" t="str">
        <f t="shared" si="0"/>
        <v/>
      </c>
      <c r="I4" s="158" t="str">
        <f t="shared" si="1"/>
        <v/>
      </c>
      <c r="J4" s="157" t="str">
        <f t="shared" si="2"/>
        <v/>
      </c>
      <c r="K4" s="148">
        <v>99</v>
      </c>
      <c r="L4" s="149" t="s">
        <v>952</v>
      </c>
      <c r="M4" s="150" t="s">
        <v>959</v>
      </c>
    </row>
    <row r="5" spans="1:24" s="6" customFormat="1" ht="12" hidden="1" thickBot="1">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8" t="str">
        <f t="shared" si="1"/>
        <v/>
      </c>
      <c r="J5" s="157" t="str">
        <f t="shared" si="2"/>
        <v/>
      </c>
      <c r="K5" s="148">
        <v>99</v>
      </c>
      <c r="L5" s="151" t="str">
        <f>$A4</f>
        <v/>
      </c>
      <c r="M5" s="152">
        <v>99</v>
      </c>
      <c r="N5" s="133"/>
      <c r="O5" s="133"/>
      <c r="P5" s="133"/>
      <c r="Q5" s="133"/>
      <c r="R5" s="133"/>
      <c r="S5" s="133"/>
      <c r="T5" s="133"/>
      <c r="U5" s="133"/>
      <c r="V5" s="133"/>
      <c r="W5" s="133"/>
      <c r="X5" s="133"/>
    </row>
    <row r="6" spans="1:24" s="6" customFormat="1" ht="12" hidden="1" thickBot="1">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8" t="str">
        <f t="shared" si="1"/>
        <v/>
      </c>
      <c r="J6" s="157" t="str">
        <f t="shared" si="2"/>
        <v/>
      </c>
      <c r="K6" s="148">
        <v>99</v>
      </c>
      <c r="L6" s="144" t="s">
        <v>952</v>
      </c>
      <c r="M6" s="145" t="s">
        <v>959</v>
      </c>
      <c r="P6" s="133"/>
      <c r="Q6" s="133"/>
      <c r="R6" s="133"/>
      <c r="S6" s="133"/>
      <c r="T6" s="133"/>
      <c r="U6" s="133"/>
      <c r="V6" s="133"/>
      <c r="W6" s="133"/>
      <c r="X6" s="133"/>
    </row>
    <row r="7" spans="1:24" s="6" customFormat="1" ht="12" hidden="1" thickBot="1">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ref="H7:H70" si="3">IF(ROW()&lt;=B$3,SUMIF(A$107:A$10042,A7,H$107:H$10042),"")</f>
        <v/>
      </c>
      <c r="I7" s="158" t="str">
        <f t="shared" si="1"/>
        <v/>
      </c>
      <c r="J7" s="157" t="str">
        <f t="shared" si="2"/>
        <v/>
      </c>
      <c r="K7" s="148">
        <v>99</v>
      </c>
      <c r="L7" s="146" t="str">
        <f>$A6</f>
        <v/>
      </c>
      <c r="M7" s="147">
        <v>99</v>
      </c>
      <c r="R7" s="133"/>
      <c r="S7" s="133"/>
      <c r="T7" s="133"/>
      <c r="U7" s="133"/>
      <c r="V7" s="133"/>
      <c r="W7" s="133"/>
      <c r="X7" s="133"/>
    </row>
    <row r="8" spans="1:24" s="6" customFormat="1" ht="12" hidden="1" thickBot="1">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3"/>
        <v/>
      </c>
      <c r="I8" s="158" t="str">
        <f t="shared" si="1"/>
        <v/>
      </c>
      <c r="J8" s="157" t="str">
        <f t="shared" si="2"/>
        <v/>
      </c>
      <c r="K8" s="148">
        <v>99</v>
      </c>
      <c r="L8" s="149" t="s">
        <v>952</v>
      </c>
      <c r="M8" s="150" t="s">
        <v>959</v>
      </c>
      <c r="N8" s="133"/>
      <c r="O8" s="133"/>
      <c r="T8" s="133"/>
      <c r="U8" s="133"/>
      <c r="V8" s="133"/>
      <c r="W8" s="133"/>
      <c r="X8" s="133"/>
    </row>
    <row r="9" spans="1:24" s="6" customFormat="1" ht="12" hidden="1" thickBot="1">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3"/>
        <v/>
      </c>
      <c r="I9" s="158" t="str">
        <f t="shared" si="1"/>
        <v/>
      </c>
      <c r="J9" s="157" t="str">
        <f t="shared" si="2"/>
        <v/>
      </c>
      <c r="K9" s="148">
        <v>99</v>
      </c>
      <c r="L9" s="155" t="str">
        <f>$A8</f>
        <v/>
      </c>
      <c r="M9" s="156">
        <v>99</v>
      </c>
      <c r="N9" s="133"/>
      <c r="O9" s="133"/>
      <c r="P9" s="133"/>
      <c r="Q9" s="133"/>
      <c r="V9" s="133"/>
      <c r="W9" s="133"/>
      <c r="X9" s="133"/>
    </row>
    <row r="10" spans="1:24" s="6" customFormat="1" ht="12" hidden="1" thickBot="1">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3"/>
        <v/>
      </c>
      <c r="I10" s="158" t="str">
        <f t="shared" si="1"/>
        <v/>
      </c>
      <c r="J10" s="157" t="str">
        <f t="shared" si="2"/>
        <v/>
      </c>
      <c r="K10" s="148">
        <v>99</v>
      </c>
      <c r="L10" s="144" t="s">
        <v>952</v>
      </c>
      <c r="M10" s="145" t="s">
        <v>959</v>
      </c>
      <c r="N10" s="133"/>
      <c r="O10" s="133"/>
      <c r="P10" s="133"/>
      <c r="Q10" s="133"/>
      <c r="R10" s="133"/>
      <c r="S10" s="133"/>
      <c r="X10" s="133"/>
    </row>
    <row r="11" spans="1:24" s="6" customFormat="1" ht="12" hidden="1" thickBot="1">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3"/>
        <v/>
      </c>
      <c r="I11" s="158" t="str">
        <f t="shared" si="1"/>
        <v/>
      </c>
      <c r="J11" s="157" t="str">
        <f t="shared" si="2"/>
        <v/>
      </c>
      <c r="K11" s="148">
        <v>99</v>
      </c>
      <c r="L11" s="146" t="str">
        <f>$A10</f>
        <v/>
      </c>
      <c r="M11" s="147">
        <v>99</v>
      </c>
      <c r="N11" s="133"/>
      <c r="O11" s="133"/>
      <c r="P11" s="133"/>
      <c r="Q11" s="133"/>
      <c r="R11" s="133"/>
      <c r="S11" s="133"/>
      <c r="X11" s="133"/>
    </row>
    <row r="12" spans="1:24" s="6" customFormat="1" ht="12" hidden="1" thickBot="1">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3"/>
        <v/>
      </c>
      <c r="I12" s="158" t="str">
        <f t="shared" si="1"/>
        <v/>
      </c>
      <c r="J12" s="157" t="str">
        <f t="shared" si="2"/>
        <v/>
      </c>
      <c r="K12" s="148">
        <v>99</v>
      </c>
      <c r="L12" s="149" t="s">
        <v>952</v>
      </c>
      <c r="M12" s="150" t="s">
        <v>959</v>
      </c>
      <c r="N12" s="133"/>
      <c r="O12" s="133"/>
      <c r="P12" s="133"/>
      <c r="Q12" s="133"/>
      <c r="V12" s="133"/>
      <c r="W12" s="133"/>
    </row>
    <row r="13" spans="1:24" s="6" customFormat="1" ht="12" hidden="1" thickBot="1">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3"/>
        <v/>
      </c>
      <c r="I13" s="158" t="str">
        <f t="shared" si="1"/>
        <v/>
      </c>
      <c r="J13" s="157" t="str">
        <f t="shared" si="2"/>
        <v/>
      </c>
      <c r="K13" s="148">
        <v>99</v>
      </c>
      <c r="L13" s="151" t="str">
        <f>$A12</f>
        <v/>
      </c>
      <c r="M13" s="152">
        <v>99</v>
      </c>
      <c r="N13" s="133"/>
      <c r="O13" s="133"/>
      <c r="T13" s="133"/>
      <c r="U13" s="133"/>
      <c r="V13" s="133"/>
      <c r="W13" s="133"/>
      <c r="X13" s="133"/>
    </row>
    <row r="14" spans="1:24" s="6" customFormat="1" ht="12" hidden="1" thickBot="1">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3"/>
        <v/>
      </c>
      <c r="I14" s="158" t="str">
        <f t="shared" si="1"/>
        <v/>
      </c>
      <c r="J14" s="157" t="str">
        <f t="shared" si="2"/>
        <v/>
      </c>
      <c r="K14" s="148">
        <v>99</v>
      </c>
      <c r="L14" s="144" t="s">
        <v>952</v>
      </c>
      <c r="M14" s="145" t="s">
        <v>959</v>
      </c>
      <c r="R14" s="133"/>
      <c r="S14" s="133"/>
      <c r="T14" s="133"/>
      <c r="U14" s="133"/>
      <c r="V14" s="133"/>
      <c r="W14" s="133"/>
      <c r="X14" s="133"/>
    </row>
    <row r="15" spans="1:24" s="6" customFormat="1" ht="12" hidden="1" thickBot="1">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3"/>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2" hidden="1" thickBot="1">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3"/>
        <v/>
      </c>
      <c r="I16" s="158" t="str">
        <f t="shared" si="1"/>
        <v/>
      </c>
      <c r="J16" s="157" t="str">
        <f t="shared" si="2"/>
        <v/>
      </c>
      <c r="K16" s="148">
        <v>99</v>
      </c>
      <c r="L16" s="149" t="s">
        <v>952</v>
      </c>
      <c r="M16" s="150" t="s">
        <v>959</v>
      </c>
      <c r="N16" s="133"/>
      <c r="O16" s="133"/>
      <c r="P16" s="133"/>
      <c r="Q16" s="133"/>
      <c r="R16" s="133"/>
      <c r="S16" s="133"/>
      <c r="T16" s="133"/>
      <c r="U16" s="133"/>
      <c r="V16" s="133"/>
      <c r="W16" s="133"/>
      <c r="X16" s="133"/>
    </row>
    <row r="17" spans="1:24" s="6" customFormat="1" ht="12" hidden="1" thickBot="1">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3"/>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2" hidden="1" thickBot="1">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3"/>
        <v/>
      </c>
      <c r="I18" s="158" t="str">
        <f t="shared" si="1"/>
        <v/>
      </c>
      <c r="J18" s="157" t="str">
        <f t="shared" si="2"/>
        <v/>
      </c>
      <c r="K18" s="148">
        <v>99</v>
      </c>
      <c r="L18" s="144" t="s">
        <v>952</v>
      </c>
      <c r="M18" s="145" t="s">
        <v>959</v>
      </c>
      <c r="P18" s="133"/>
      <c r="Q18" s="133"/>
      <c r="R18" s="133"/>
      <c r="S18" s="133"/>
      <c r="T18" s="133"/>
      <c r="U18" s="133"/>
      <c r="V18" s="133"/>
      <c r="W18" s="133"/>
      <c r="X18" s="133"/>
    </row>
    <row r="19" spans="1:24" s="6" customFormat="1" ht="12" hidden="1" thickBot="1">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3"/>
        <v/>
      </c>
      <c r="I19" s="158" t="str">
        <f t="shared" si="1"/>
        <v/>
      </c>
      <c r="J19" s="157" t="str">
        <f t="shared" si="2"/>
        <v/>
      </c>
      <c r="K19" s="148">
        <v>99</v>
      </c>
      <c r="L19" s="153" t="str">
        <f>$A18</f>
        <v/>
      </c>
      <c r="M19" s="154">
        <v>99</v>
      </c>
      <c r="R19" s="133"/>
      <c r="S19" s="133"/>
      <c r="T19" s="133"/>
      <c r="U19" s="133"/>
      <c r="V19" s="133"/>
      <c r="W19" s="133"/>
      <c r="X19" s="133"/>
    </row>
    <row r="20" spans="1:24" s="6" customFormat="1" ht="12" hidden="1" thickBot="1">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3"/>
        <v/>
      </c>
      <c r="I20" s="158" t="str">
        <f t="shared" si="1"/>
        <v/>
      </c>
      <c r="J20" s="157" t="str">
        <f t="shared" si="2"/>
        <v/>
      </c>
      <c r="K20" s="148">
        <v>99</v>
      </c>
      <c r="L20" s="149" t="s">
        <v>952</v>
      </c>
      <c r="M20" s="150" t="s">
        <v>959</v>
      </c>
      <c r="N20" s="133"/>
      <c r="O20" s="133"/>
      <c r="T20" s="133"/>
      <c r="U20" s="133"/>
      <c r="V20" s="133"/>
      <c r="W20" s="133"/>
      <c r="X20" s="133"/>
    </row>
    <row r="21" spans="1:24" s="6" customFormat="1" ht="12" hidden="1" thickBot="1">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3"/>
        <v/>
      </c>
      <c r="I21" s="158" t="str">
        <f t="shared" si="1"/>
        <v/>
      </c>
      <c r="J21" s="157" t="str">
        <f t="shared" si="2"/>
        <v/>
      </c>
      <c r="K21" s="148">
        <v>99</v>
      </c>
      <c r="L21" s="151" t="str">
        <f>$A20</f>
        <v/>
      </c>
      <c r="M21" s="152">
        <v>99</v>
      </c>
      <c r="N21" s="133"/>
      <c r="O21" s="133"/>
      <c r="P21" s="133"/>
      <c r="Q21" s="133"/>
      <c r="V21" s="133"/>
      <c r="W21" s="133"/>
      <c r="X21" s="133"/>
    </row>
    <row r="22" spans="1:24"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3"/>
        <v/>
      </c>
      <c r="I22" s="158" t="str">
        <f t="shared" si="1"/>
        <v/>
      </c>
      <c r="J22" s="157" t="str">
        <f t="shared" si="2"/>
        <v/>
      </c>
      <c r="K22" s="148">
        <v>99</v>
      </c>
      <c r="L22" s="143" t="s">
        <v>952</v>
      </c>
      <c r="M22" s="142" t="s">
        <v>959</v>
      </c>
      <c r="N22" s="133"/>
      <c r="O22" s="133"/>
      <c r="P22" s="133"/>
      <c r="Q22" s="133"/>
      <c r="R22" s="133"/>
      <c r="S22" s="133"/>
      <c r="X22" s="133"/>
    </row>
    <row r="23" spans="1:24"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3"/>
        <v/>
      </c>
      <c r="I23" s="158" t="str">
        <f t="shared" si="1"/>
        <v/>
      </c>
      <c r="J23" s="157" t="str">
        <f t="shared" si="2"/>
        <v/>
      </c>
      <c r="K23" s="148">
        <v>99</v>
      </c>
      <c r="L23" s="141" t="str">
        <f>$A22</f>
        <v/>
      </c>
      <c r="M23" s="141">
        <v>99</v>
      </c>
      <c r="N23" s="133"/>
      <c r="O23" s="133"/>
      <c r="P23" s="133"/>
      <c r="Q23" s="133"/>
      <c r="R23" s="133"/>
      <c r="S23" s="133"/>
      <c r="X23" s="133"/>
    </row>
    <row r="24" spans="1:24"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3"/>
        <v/>
      </c>
      <c r="I24" s="158" t="str">
        <f t="shared" si="1"/>
        <v/>
      </c>
      <c r="J24" s="157" t="str">
        <f t="shared" si="2"/>
        <v/>
      </c>
      <c r="K24" s="148">
        <v>99</v>
      </c>
      <c r="L24" s="149" t="s">
        <v>952</v>
      </c>
      <c r="M24" s="150" t="s">
        <v>959</v>
      </c>
      <c r="N24" s="133"/>
      <c r="O24" s="133"/>
      <c r="P24" s="133"/>
      <c r="Q24" s="133"/>
      <c r="V24" s="133"/>
      <c r="W24" s="133"/>
      <c r="X24" s="133"/>
    </row>
    <row r="25" spans="1:24"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3"/>
        <v/>
      </c>
      <c r="I25" s="158" t="str">
        <f t="shared" si="1"/>
        <v/>
      </c>
      <c r="J25" s="157" t="str">
        <f t="shared" si="2"/>
        <v/>
      </c>
      <c r="K25" s="148">
        <v>99</v>
      </c>
      <c r="L25" s="151" t="str">
        <f>$A24</f>
        <v/>
      </c>
      <c r="M25" s="152">
        <v>99</v>
      </c>
      <c r="N25" s="133"/>
      <c r="O25" s="133"/>
      <c r="T25" s="133"/>
      <c r="U25" s="133"/>
      <c r="V25" s="133"/>
      <c r="W25" s="133"/>
      <c r="X25" s="133"/>
    </row>
    <row r="26" spans="1:24"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3"/>
        <v/>
      </c>
      <c r="I26" s="158" t="str">
        <f t="shared" si="1"/>
        <v/>
      </c>
      <c r="J26" s="157" t="str">
        <f t="shared" si="2"/>
        <v/>
      </c>
      <c r="K26" s="148">
        <v>99</v>
      </c>
      <c r="L26" s="143" t="s">
        <v>952</v>
      </c>
      <c r="M26" s="142" t="s">
        <v>959</v>
      </c>
      <c r="R26" s="133"/>
      <c r="S26" s="133"/>
      <c r="T26" s="133"/>
      <c r="U26" s="133"/>
      <c r="V26" s="133"/>
      <c r="W26" s="133"/>
      <c r="X26" s="133"/>
    </row>
    <row r="27" spans="1:24"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3"/>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3"/>
        <v/>
      </c>
      <c r="I28" s="158" t="str">
        <f t="shared" si="1"/>
        <v/>
      </c>
      <c r="J28" s="157" t="str">
        <f t="shared" si="2"/>
        <v/>
      </c>
      <c r="K28" s="148">
        <v>99</v>
      </c>
      <c r="L28" s="149" t="s">
        <v>952</v>
      </c>
      <c r="M28" s="150" t="s">
        <v>959</v>
      </c>
      <c r="N28" s="133"/>
      <c r="O28" s="133"/>
      <c r="P28" s="133"/>
      <c r="Q28" s="133"/>
      <c r="R28" s="133"/>
      <c r="S28" s="133"/>
      <c r="T28" s="133"/>
      <c r="U28" s="133"/>
      <c r="V28" s="133"/>
      <c r="W28" s="133"/>
      <c r="X28" s="133"/>
    </row>
    <row r="29" spans="1:24"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3"/>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3"/>
        <v/>
      </c>
      <c r="I30" s="158" t="str">
        <f t="shared" si="1"/>
        <v/>
      </c>
      <c r="J30" s="157" t="str">
        <f t="shared" si="2"/>
        <v/>
      </c>
      <c r="K30" s="148">
        <v>99</v>
      </c>
      <c r="L30" s="143" t="s">
        <v>952</v>
      </c>
      <c r="M30" s="142" t="s">
        <v>959</v>
      </c>
      <c r="P30" s="133"/>
      <c r="Q30" s="133"/>
      <c r="R30" s="133"/>
      <c r="S30" s="133"/>
      <c r="T30" s="133"/>
      <c r="U30" s="133"/>
      <c r="V30" s="133"/>
      <c r="W30" s="133"/>
      <c r="X30" s="133"/>
    </row>
    <row r="31" spans="1:24"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3"/>
        <v/>
      </c>
      <c r="I31" s="158" t="str">
        <f t="shared" si="1"/>
        <v/>
      </c>
      <c r="J31" s="157" t="str">
        <f t="shared" si="2"/>
        <v/>
      </c>
      <c r="K31" s="148">
        <v>99</v>
      </c>
      <c r="L31" s="141" t="str">
        <f>$A30</f>
        <v/>
      </c>
      <c r="M31" s="141">
        <v>99</v>
      </c>
      <c r="R31" s="133"/>
      <c r="S31" s="133"/>
      <c r="T31" s="133"/>
      <c r="U31" s="133"/>
      <c r="V31" s="133"/>
      <c r="W31" s="133"/>
      <c r="X31" s="133"/>
    </row>
    <row r="32" spans="1:24"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3"/>
        <v/>
      </c>
      <c r="I32" s="158" t="str">
        <f t="shared" si="1"/>
        <v/>
      </c>
      <c r="J32" s="157" t="str">
        <f t="shared" si="2"/>
        <v/>
      </c>
      <c r="K32" s="148">
        <v>99</v>
      </c>
      <c r="L32" s="149" t="s">
        <v>952</v>
      </c>
      <c r="M32" s="150" t="s">
        <v>959</v>
      </c>
      <c r="N32" s="133"/>
      <c r="O32" s="133"/>
      <c r="T32" s="133"/>
      <c r="U32" s="133"/>
      <c r="V32" s="133"/>
      <c r="W32" s="133"/>
      <c r="X32" s="133"/>
    </row>
    <row r="33" spans="1:24"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si="3"/>
        <v/>
      </c>
      <c r="I33" s="158" t="str">
        <f t="shared" ref="I33:I64" si="4">IF(ROW()&lt;=B$3,SUMIFS(H$103:H$50042,A$103:A$50042,J33,I$103:I$50042,K33),"")</f>
        <v/>
      </c>
      <c r="J33" s="157" t="str">
        <f t="shared" si="2"/>
        <v/>
      </c>
      <c r="K33" s="148">
        <v>99</v>
      </c>
      <c r="L33" s="151" t="str">
        <f>$A32</f>
        <v/>
      </c>
      <c r="M33" s="152">
        <v>99</v>
      </c>
      <c r="N33" s="133"/>
      <c r="O33" s="133"/>
      <c r="P33" s="133"/>
      <c r="Q33" s="133"/>
      <c r="V33" s="133"/>
      <c r="W33" s="133"/>
      <c r="X33" s="133"/>
    </row>
    <row r="34" spans="1:24"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952</v>
      </c>
      <c r="M34" s="142" t="s">
        <v>959</v>
      </c>
      <c r="N34" s="133"/>
      <c r="O34" s="133"/>
      <c r="P34" s="133"/>
      <c r="Q34" s="133"/>
      <c r="R34" s="133"/>
      <c r="S34" s="133"/>
      <c r="X34" s="133"/>
    </row>
    <row r="35" spans="1:24"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952</v>
      </c>
      <c r="M36" s="150" t="s">
        <v>959</v>
      </c>
      <c r="N36" s="133"/>
      <c r="O36" s="133"/>
      <c r="P36" s="133"/>
      <c r="Q36" s="133"/>
      <c r="V36" s="133"/>
      <c r="W36" s="133"/>
      <c r="X36" s="133"/>
    </row>
    <row r="37" spans="1:24"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952</v>
      </c>
      <c r="M38" s="142" t="s">
        <v>959</v>
      </c>
      <c r="R38" s="133"/>
      <c r="S38" s="133"/>
      <c r="T38" s="133"/>
      <c r="U38" s="133"/>
      <c r="V38" s="133"/>
      <c r="W38" s="133"/>
      <c r="X38" s="133"/>
    </row>
    <row r="39" spans="1:24"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952</v>
      </c>
      <c r="M40" s="150" t="s">
        <v>959</v>
      </c>
      <c r="N40" s="133"/>
      <c r="O40" s="133"/>
      <c r="P40" s="133"/>
      <c r="Q40" s="133"/>
      <c r="R40" s="133"/>
      <c r="S40" s="133"/>
      <c r="T40" s="133"/>
      <c r="U40" s="133"/>
      <c r="V40" s="133"/>
      <c r="W40" s="133"/>
      <c r="X40" s="133"/>
    </row>
    <row r="41" spans="1:24"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952</v>
      </c>
      <c r="M42" s="142" t="s">
        <v>959</v>
      </c>
      <c r="P42" s="133"/>
      <c r="Q42" s="133"/>
      <c r="R42" s="133"/>
      <c r="S42" s="133"/>
      <c r="T42" s="133"/>
      <c r="U42" s="133"/>
      <c r="V42" s="133"/>
      <c r="W42" s="133"/>
      <c r="X42" s="133"/>
    </row>
    <row r="43" spans="1:24"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952</v>
      </c>
      <c r="M44" s="150" t="s">
        <v>959</v>
      </c>
      <c r="N44" s="133"/>
      <c r="O44" s="133"/>
      <c r="T44" s="133"/>
      <c r="U44" s="133"/>
      <c r="V44" s="133"/>
      <c r="W44" s="133"/>
      <c r="X44" s="133"/>
    </row>
    <row r="45" spans="1:24"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952</v>
      </c>
      <c r="M46" s="142" t="s">
        <v>959</v>
      </c>
      <c r="N46" s="133"/>
      <c r="O46" s="133"/>
      <c r="P46" s="133"/>
      <c r="Q46" s="133"/>
      <c r="R46" s="133"/>
      <c r="S46" s="133"/>
      <c r="X46" s="133"/>
    </row>
    <row r="47" spans="1:24"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952</v>
      </c>
      <c r="M48" s="150" t="s">
        <v>959</v>
      </c>
      <c r="N48" s="133"/>
      <c r="O48" s="133"/>
      <c r="P48" s="133"/>
      <c r="Q48" s="133"/>
      <c r="V48" s="133"/>
      <c r="W48" s="133"/>
      <c r="X48" s="133"/>
    </row>
    <row r="49" spans="1:24"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952</v>
      </c>
      <c r="M50" s="142" t="s">
        <v>959</v>
      </c>
      <c r="R50" s="133"/>
      <c r="S50" s="133"/>
      <c r="T50" s="133"/>
      <c r="U50" s="133"/>
      <c r="V50" s="133"/>
      <c r="W50" s="133"/>
      <c r="X50" s="133"/>
    </row>
    <row r="51" spans="1:24"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952</v>
      </c>
      <c r="M52" s="150" t="s">
        <v>959</v>
      </c>
      <c r="N52" s="133"/>
      <c r="O52" s="133"/>
      <c r="P52" s="133"/>
      <c r="Q52" s="133"/>
      <c r="R52" s="133"/>
      <c r="S52" s="133"/>
      <c r="T52" s="133"/>
      <c r="U52" s="133"/>
      <c r="V52" s="133"/>
      <c r="W52" s="133"/>
      <c r="X52" s="133"/>
    </row>
    <row r="53" spans="1:24"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952</v>
      </c>
      <c r="M54" s="142" t="s">
        <v>959</v>
      </c>
      <c r="N54" s="133"/>
      <c r="O54" s="133"/>
      <c r="P54" s="133"/>
      <c r="Q54" s="133"/>
      <c r="R54" s="133"/>
      <c r="S54" s="133"/>
      <c r="T54" s="133"/>
      <c r="U54" s="133"/>
      <c r="V54" s="133"/>
      <c r="W54" s="133"/>
      <c r="X54" s="133"/>
    </row>
    <row r="55" spans="1:24"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952</v>
      </c>
      <c r="M56" s="150" t="s">
        <v>959</v>
      </c>
      <c r="N56" s="133"/>
      <c r="O56" s="133"/>
      <c r="P56" s="133"/>
      <c r="Q56" s="133"/>
      <c r="R56" s="133"/>
      <c r="S56" s="133"/>
      <c r="T56" s="133"/>
      <c r="U56" s="133"/>
      <c r="V56" s="133"/>
      <c r="W56" s="133"/>
      <c r="X56" s="133"/>
    </row>
    <row r="57" spans="1:24"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952</v>
      </c>
      <c r="M58" s="142" t="s">
        <v>959</v>
      </c>
      <c r="N58" s="133"/>
      <c r="O58" s="133"/>
      <c r="P58" s="133"/>
      <c r="Q58" s="133"/>
      <c r="R58" s="133"/>
      <c r="S58" s="133"/>
      <c r="T58" s="133"/>
      <c r="U58" s="133"/>
      <c r="V58" s="133"/>
      <c r="W58" s="133"/>
      <c r="X58" s="133"/>
    </row>
    <row r="59" spans="1:24"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952</v>
      </c>
      <c r="M60" s="150" t="s">
        <v>959</v>
      </c>
      <c r="N60" s="133"/>
      <c r="O60" s="133"/>
      <c r="P60" s="133"/>
      <c r="Q60" s="133"/>
      <c r="R60" s="133"/>
      <c r="S60" s="133"/>
      <c r="T60" s="133"/>
      <c r="U60" s="133"/>
      <c r="V60" s="133"/>
      <c r="W60" s="133"/>
      <c r="X60" s="133"/>
    </row>
    <row r="61" spans="1:24"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952</v>
      </c>
      <c r="M62" s="142" t="s">
        <v>959</v>
      </c>
      <c r="N62" s="133"/>
      <c r="O62" s="133"/>
      <c r="P62" s="133"/>
      <c r="Q62" s="133"/>
      <c r="R62" s="133"/>
      <c r="S62" s="133"/>
      <c r="T62" s="133"/>
      <c r="U62" s="133"/>
      <c r="V62" s="133"/>
      <c r="W62" s="133"/>
      <c r="X62" s="133"/>
    </row>
    <row r="63" spans="1:24"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952</v>
      </c>
      <c r="M64" s="150" t="s">
        <v>959</v>
      </c>
      <c r="N64" s="133"/>
      <c r="O64" s="133"/>
      <c r="P64" s="133"/>
      <c r="Q64" s="133"/>
      <c r="R64" s="133"/>
      <c r="S64" s="133"/>
      <c r="T64" s="133"/>
      <c r="U64" s="133"/>
      <c r="V64" s="133"/>
      <c r="W64" s="133"/>
      <c r="X64" s="133"/>
    </row>
    <row r="65" spans="1:24"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si="3"/>
        <v/>
      </c>
      <c r="I65" s="158" t="str">
        <f t="shared" ref="I65:I94" si="5">IF(ROW()&lt;=B$3,SUMIFS(H$103:H$50042,A$103:A$50042,J65,I$103:I$50042,K65),"")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3"/>
        <v/>
      </c>
      <c r="I66" s="158" t="str">
        <f t="shared" si="5"/>
        <v/>
      </c>
      <c r="J66" s="157" t="str">
        <f t="shared" si="2"/>
        <v/>
      </c>
      <c r="K66" s="148">
        <v>99</v>
      </c>
      <c r="L66" s="143" t="s">
        <v>952</v>
      </c>
      <c r="M66" s="142" t="s">
        <v>959</v>
      </c>
      <c r="N66" s="133"/>
      <c r="O66" s="133"/>
      <c r="P66" s="133"/>
      <c r="Q66" s="133"/>
      <c r="R66" s="133"/>
      <c r="S66" s="133"/>
      <c r="T66" s="133"/>
      <c r="U66" s="133"/>
      <c r="V66" s="133"/>
      <c r="W66" s="133"/>
      <c r="X66" s="133"/>
    </row>
    <row r="67" spans="1:24"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3"/>
        <v/>
      </c>
      <c r="I67" s="158" t="str">
        <f t="shared" si="5"/>
        <v/>
      </c>
      <c r="J67" s="157" t="str">
        <f t="shared" ref="J67:J94" si="6">$A67</f>
        <v/>
      </c>
      <c r="K67" s="148">
        <v>99</v>
      </c>
      <c r="L67" s="141" t="str">
        <f>$A66</f>
        <v/>
      </c>
      <c r="M67" s="141">
        <v>99</v>
      </c>
      <c r="N67" s="133"/>
      <c r="O67" s="133"/>
      <c r="P67" s="133"/>
      <c r="Q67" s="133"/>
      <c r="R67" s="133"/>
      <c r="S67" s="133"/>
      <c r="T67" s="133"/>
      <c r="U67" s="133"/>
      <c r="V67" s="133"/>
      <c r="W67" s="133"/>
      <c r="X67" s="133"/>
    </row>
    <row r="68" spans="1:24"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3"/>
        <v/>
      </c>
      <c r="I68" s="158" t="str">
        <f t="shared" si="5"/>
        <v/>
      </c>
      <c r="J68" s="157" t="str">
        <f t="shared" si="6"/>
        <v/>
      </c>
      <c r="K68" s="148">
        <v>99</v>
      </c>
      <c r="L68" s="149" t="s">
        <v>952</v>
      </c>
      <c r="M68" s="150" t="s">
        <v>959</v>
      </c>
      <c r="N68" s="133"/>
      <c r="O68" s="133"/>
      <c r="P68" s="133"/>
      <c r="Q68" s="133"/>
      <c r="R68" s="133"/>
      <c r="S68" s="133"/>
      <c r="T68" s="133"/>
      <c r="U68" s="133"/>
      <c r="V68" s="133"/>
      <c r="W68" s="133"/>
      <c r="X68" s="133"/>
    </row>
    <row r="69" spans="1:24"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3"/>
        <v/>
      </c>
      <c r="I69" s="158" t="str">
        <f t="shared" si="5"/>
        <v/>
      </c>
      <c r="J69" s="157" t="str">
        <f t="shared" si="6"/>
        <v/>
      </c>
      <c r="K69" s="148">
        <v>99</v>
      </c>
      <c r="L69" s="151" t="str">
        <f>$A68</f>
        <v/>
      </c>
      <c r="M69" s="152">
        <v>99</v>
      </c>
      <c r="N69" s="133"/>
      <c r="O69" s="133"/>
      <c r="P69" s="133"/>
      <c r="Q69" s="133"/>
      <c r="R69" s="133"/>
      <c r="S69" s="133"/>
      <c r="T69" s="133"/>
      <c r="U69" s="133"/>
      <c r="V69" s="133"/>
      <c r="W69" s="133"/>
      <c r="X69" s="133"/>
    </row>
    <row r="70" spans="1:24"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3"/>
        <v/>
      </c>
      <c r="I70" s="158" t="str">
        <f t="shared" si="5"/>
        <v/>
      </c>
      <c r="J70" s="157" t="str">
        <f t="shared" si="6"/>
        <v/>
      </c>
      <c r="K70" s="148">
        <v>99</v>
      </c>
      <c r="L70" s="143" t="s">
        <v>952</v>
      </c>
      <c r="M70" s="142" t="s">
        <v>959</v>
      </c>
      <c r="N70" s="133"/>
      <c r="O70" s="133"/>
      <c r="P70" s="133"/>
      <c r="Q70" s="133"/>
      <c r="R70" s="133"/>
      <c r="S70" s="133"/>
      <c r="T70" s="133"/>
      <c r="U70" s="133"/>
      <c r="V70" s="133"/>
      <c r="W70" s="133"/>
      <c r="X70" s="133"/>
    </row>
    <row r="71" spans="1:24"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ref="H71:H94" si="7">IF(ROW()&lt;=B$3,SUMIF(A$107:A$10042,A71,H$107:H$10042),"")</f>
        <v/>
      </c>
      <c r="I71" s="158" t="str">
        <f t="shared" si="5"/>
        <v/>
      </c>
      <c r="J71" s="157" t="str">
        <f t="shared" si="6"/>
        <v/>
      </c>
      <c r="K71" s="148">
        <v>99</v>
      </c>
      <c r="L71" s="141" t="str">
        <f>$A70</f>
        <v/>
      </c>
      <c r="M71" s="141">
        <v>99</v>
      </c>
      <c r="N71" s="133"/>
      <c r="O71" s="133"/>
      <c r="P71" s="133"/>
      <c r="Q71" s="133"/>
      <c r="R71" s="133"/>
      <c r="S71" s="133"/>
      <c r="T71" s="133"/>
      <c r="U71" s="133"/>
      <c r="V71" s="133"/>
      <c r="W71" s="133"/>
      <c r="X71" s="133"/>
    </row>
    <row r="72" spans="1:24"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7"/>
        <v/>
      </c>
      <c r="I72" s="158" t="str">
        <f t="shared" si="5"/>
        <v/>
      </c>
      <c r="J72" s="157" t="str">
        <f t="shared" si="6"/>
        <v/>
      </c>
      <c r="K72" s="148">
        <v>99</v>
      </c>
      <c r="L72" s="149" t="s">
        <v>952</v>
      </c>
      <c r="M72" s="150" t="s">
        <v>959</v>
      </c>
      <c r="N72" s="133"/>
      <c r="O72" s="133"/>
      <c r="P72" s="133"/>
      <c r="Q72" s="133"/>
      <c r="R72" s="133"/>
      <c r="S72" s="133"/>
      <c r="T72" s="133"/>
      <c r="U72" s="133"/>
      <c r="V72" s="133"/>
      <c r="W72" s="133"/>
      <c r="X72" s="133"/>
    </row>
    <row r="73" spans="1:24"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7"/>
        <v/>
      </c>
      <c r="I73" s="158" t="str">
        <f t="shared" si="5"/>
        <v/>
      </c>
      <c r="J73" s="157" t="str">
        <f t="shared" si="6"/>
        <v/>
      </c>
      <c r="K73" s="148">
        <v>99</v>
      </c>
      <c r="L73" s="151" t="str">
        <f>$A72</f>
        <v/>
      </c>
      <c r="M73" s="152">
        <v>99</v>
      </c>
      <c r="N73" s="133"/>
      <c r="O73" s="133"/>
      <c r="P73" s="133"/>
      <c r="Q73" s="133"/>
      <c r="R73" s="133"/>
      <c r="S73" s="133"/>
      <c r="T73" s="133"/>
      <c r="U73" s="133"/>
      <c r="V73" s="133"/>
      <c r="W73" s="133"/>
      <c r="X73" s="133"/>
    </row>
    <row r="74" spans="1:24"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7"/>
        <v/>
      </c>
      <c r="I74" s="158" t="str">
        <f t="shared" si="5"/>
        <v/>
      </c>
      <c r="J74" s="157" t="str">
        <f t="shared" si="6"/>
        <v/>
      </c>
      <c r="K74" s="148">
        <v>99</v>
      </c>
      <c r="L74" s="143" t="s">
        <v>952</v>
      </c>
      <c r="M74" s="142" t="s">
        <v>959</v>
      </c>
      <c r="N74" s="133"/>
      <c r="O74" s="133"/>
      <c r="P74" s="133"/>
      <c r="Q74" s="133"/>
      <c r="R74" s="133"/>
      <c r="S74" s="133"/>
      <c r="T74" s="133"/>
      <c r="U74" s="133"/>
      <c r="V74" s="133"/>
      <c r="W74" s="133"/>
      <c r="X74" s="133"/>
    </row>
    <row r="75" spans="1:24"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7"/>
        <v/>
      </c>
      <c r="I75" s="158" t="str">
        <f t="shared" si="5"/>
        <v/>
      </c>
      <c r="J75" s="157" t="str">
        <f t="shared" si="6"/>
        <v/>
      </c>
      <c r="K75" s="148">
        <v>99</v>
      </c>
      <c r="L75" s="141" t="str">
        <f>$A74</f>
        <v/>
      </c>
      <c r="M75" s="141">
        <v>99</v>
      </c>
      <c r="N75" s="133"/>
      <c r="O75" s="133"/>
      <c r="P75" s="133"/>
      <c r="Q75" s="133"/>
      <c r="R75" s="133"/>
      <c r="S75" s="133"/>
      <c r="T75" s="133"/>
      <c r="U75" s="133"/>
      <c r="V75" s="133"/>
      <c r="W75" s="133"/>
      <c r="X75" s="133"/>
    </row>
    <row r="76" spans="1:24"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7"/>
        <v/>
      </c>
      <c r="I76" s="158" t="str">
        <f t="shared" si="5"/>
        <v/>
      </c>
      <c r="J76" s="157" t="str">
        <f t="shared" si="6"/>
        <v/>
      </c>
      <c r="K76" s="148">
        <v>99</v>
      </c>
      <c r="L76" s="149" t="s">
        <v>952</v>
      </c>
      <c r="M76" s="150" t="s">
        <v>959</v>
      </c>
      <c r="N76" s="133"/>
      <c r="O76" s="133"/>
      <c r="P76" s="133"/>
      <c r="Q76" s="133"/>
      <c r="R76" s="133"/>
      <c r="S76" s="133"/>
      <c r="T76" s="133"/>
      <c r="U76" s="133"/>
      <c r="V76" s="133"/>
      <c r="W76" s="133"/>
      <c r="X76" s="133"/>
    </row>
    <row r="77" spans="1:24"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7"/>
        <v/>
      </c>
      <c r="I77" s="158" t="str">
        <f t="shared" si="5"/>
        <v/>
      </c>
      <c r="J77" s="157" t="str">
        <f t="shared" si="6"/>
        <v/>
      </c>
      <c r="K77" s="148">
        <v>99</v>
      </c>
      <c r="L77" s="151" t="str">
        <f>$A76</f>
        <v/>
      </c>
      <c r="M77" s="152">
        <v>99</v>
      </c>
      <c r="N77" s="133"/>
      <c r="O77" s="133"/>
      <c r="P77" s="133"/>
      <c r="Q77" s="133"/>
      <c r="R77" s="133"/>
      <c r="S77" s="133"/>
      <c r="T77" s="133"/>
      <c r="U77" s="133"/>
      <c r="V77" s="133"/>
      <c r="W77" s="133"/>
      <c r="X77" s="133"/>
    </row>
    <row r="78" spans="1:24"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7"/>
        <v/>
      </c>
      <c r="I78" s="158" t="str">
        <f t="shared" si="5"/>
        <v/>
      </c>
      <c r="J78" s="157" t="str">
        <f t="shared" si="6"/>
        <v/>
      </c>
      <c r="K78" s="148">
        <v>99</v>
      </c>
      <c r="L78" s="143" t="s">
        <v>952</v>
      </c>
      <c r="M78" s="142" t="s">
        <v>959</v>
      </c>
      <c r="N78" s="133"/>
      <c r="O78" s="133"/>
      <c r="P78" s="133"/>
      <c r="Q78" s="133"/>
      <c r="R78" s="133"/>
      <c r="S78" s="133"/>
      <c r="T78" s="133"/>
      <c r="U78" s="133"/>
      <c r="V78" s="133"/>
      <c r="W78" s="133"/>
      <c r="X78" s="133"/>
    </row>
    <row r="79" spans="1:24"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7"/>
        <v/>
      </c>
      <c r="I79" s="158" t="str">
        <f t="shared" si="5"/>
        <v/>
      </c>
      <c r="J79" s="157" t="str">
        <f t="shared" si="6"/>
        <v/>
      </c>
      <c r="K79" s="148">
        <v>99</v>
      </c>
      <c r="L79" s="141" t="str">
        <f>$A78</f>
        <v/>
      </c>
      <c r="M79" s="141">
        <v>99</v>
      </c>
      <c r="N79" s="133"/>
      <c r="O79" s="133"/>
      <c r="P79" s="133"/>
      <c r="Q79" s="133"/>
      <c r="R79" s="133"/>
      <c r="S79" s="133"/>
      <c r="T79" s="133"/>
      <c r="U79" s="133"/>
      <c r="V79" s="133"/>
      <c r="W79" s="133"/>
      <c r="X79" s="133"/>
    </row>
    <row r="80" spans="1:24"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7"/>
        <v/>
      </c>
      <c r="I80" s="158" t="str">
        <f t="shared" si="5"/>
        <v/>
      </c>
      <c r="J80" s="157" t="str">
        <f t="shared" si="6"/>
        <v/>
      </c>
      <c r="K80" s="148">
        <v>99</v>
      </c>
      <c r="L80" s="149" t="s">
        <v>952</v>
      </c>
      <c r="M80" s="150" t="s">
        <v>959</v>
      </c>
      <c r="N80" s="133"/>
      <c r="O80" s="133"/>
      <c r="P80" s="133"/>
      <c r="Q80" s="133"/>
      <c r="R80" s="133"/>
      <c r="S80" s="133"/>
      <c r="T80" s="133"/>
      <c r="U80" s="133"/>
      <c r="V80" s="133"/>
      <c r="W80" s="133"/>
      <c r="X80" s="133"/>
    </row>
    <row r="81" spans="1:24"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7"/>
        <v/>
      </c>
      <c r="I81" s="158" t="str">
        <f t="shared" si="5"/>
        <v/>
      </c>
      <c r="J81" s="157" t="str">
        <f t="shared" si="6"/>
        <v/>
      </c>
      <c r="K81" s="148">
        <v>99</v>
      </c>
      <c r="L81" s="151" t="str">
        <f>$A80</f>
        <v/>
      </c>
      <c r="M81" s="152">
        <v>99</v>
      </c>
      <c r="N81" s="133"/>
      <c r="O81" s="133"/>
      <c r="P81" s="133"/>
      <c r="Q81" s="133"/>
      <c r="R81" s="133"/>
      <c r="S81" s="133"/>
      <c r="T81" s="133"/>
      <c r="U81" s="133"/>
      <c r="V81" s="133"/>
      <c r="W81" s="133"/>
      <c r="X81" s="133"/>
    </row>
    <row r="82" spans="1:24"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7"/>
        <v/>
      </c>
      <c r="I82" s="158" t="str">
        <f t="shared" si="5"/>
        <v/>
      </c>
      <c r="J82" s="157" t="str">
        <f t="shared" si="6"/>
        <v/>
      </c>
      <c r="K82" s="148">
        <v>99</v>
      </c>
      <c r="L82" s="143" t="s">
        <v>952</v>
      </c>
      <c r="M82" s="142" t="s">
        <v>959</v>
      </c>
      <c r="N82" s="133"/>
      <c r="O82" s="133"/>
      <c r="P82" s="133"/>
      <c r="Q82" s="133"/>
      <c r="R82" s="133"/>
      <c r="S82" s="133"/>
      <c r="T82" s="133"/>
      <c r="U82" s="133"/>
      <c r="V82" s="133"/>
      <c r="W82" s="133"/>
      <c r="X82" s="133"/>
    </row>
    <row r="83" spans="1:24"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7"/>
        <v/>
      </c>
      <c r="I83" s="158" t="str">
        <f t="shared" si="5"/>
        <v/>
      </c>
      <c r="J83" s="157" t="str">
        <f t="shared" si="6"/>
        <v/>
      </c>
      <c r="K83" s="148">
        <v>99</v>
      </c>
      <c r="L83" s="141" t="str">
        <f>$A82</f>
        <v/>
      </c>
      <c r="M83" s="141">
        <v>99</v>
      </c>
      <c r="N83" s="133"/>
      <c r="O83" s="133"/>
      <c r="P83" s="133"/>
      <c r="Q83" s="133"/>
      <c r="R83" s="133"/>
      <c r="S83" s="133"/>
      <c r="T83" s="133"/>
      <c r="U83" s="133"/>
      <c r="V83" s="133"/>
      <c r="W83" s="133"/>
      <c r="X83" s="133"/>
    </row>
    <row r="84" spans="1:24"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7"/>
        <v/>
      </c>
      <c r="I84" s="158" t="str">
        <f t="shared" si="5"/>
        <v/>
      </c>
      <c r="J84" s="157" t="str">
        <f t="shared" si="6"/>
        <v/>
      </c>
      <c r="K84" s="148">
        <v>99</v>
      </c>
      <c r="L84" s="149" t="s">
        <v>952</v>
      </c>
      <c r="M84" s="150" t="s">
        <v>959</v>
      </c>
      <c r="N84" s="133"/>
      <c r="O84" s="133"/>
      <c r="P84" s="133"/>
      <c r="Q84" s="133"/>
      <c r="R84" s="133"/>
      <c r="S84" s="133"/>
      <c r="T84" s="133"/>
      <c r="U84" s="133"/>
      <c r="V84" s="133"/>
      <c r="W84" s="133"/>
      <c r="X84" s="133"/>
    </row>
    <row r="85" spans="1:24"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7"/>
        <v/>
      </c>
      <c r="I85" s="158" t="str">
        <f t="shared" si="5"/>
        <v/>
      </c>
      <c r="J85" s="157" t="str">
        <f t="shared" si="6"/>
        <v/>
      </c>
      <c r="K85" s="148">
        <v>99</v>
      </c>
      <c r="L85" s="151" t="str">
        <f>$A84</f>
        <v/>
      </c>
      <c r="M85" s="152">
        <v>99</v>
      </c>
      <c r="N85" s="133"/>
      <c r="O85" s="133"/>
      <c r="P85" s="133"/>
      <c r="Q85" s="133"/>
      <c r="R85" s="133"/>
      <c r="S85" s="133"/>
      <c r="T85" s="133"/>
      <c r="U85" s="133"/>
      <c r="V85" s="133"/>
      <c r="W85" s="133"/>
      <c r="X85" s="133"/>
    </row>
    <row r="86" spans="1:24"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7"/>
        <v/>
      </c>
      <c r="I86" s="158" t="str">
        <f t="shared" si="5"/>
        <v/>
      </c>
      <c r="J86" s="157" t="str">
        <f t="shared" si="6"/>
        <v/>
      </c>
      <c r="K86" s="148">
        <v>99</v>
      </c>
      <c r="L86" s="143" t="s">
        <v>952</v>
      </c>
      <c r="M86" s="142" t="s">
        <v>959</v>
      </c>
      <c r="N86" s="133"/>
      <c r="O86" s="133"/>
      <c r="P86" s="133"/>
      <c r="Q86" s="133"/>
      <c r="R86" s="133"/>
      <c r="S86" s="133"/>
      <c r="T86" s="133"/>
      <c r="U86" s="133"/>
      <c r="V86" s="133"/>
      <c r="W86" s="133"/>
      <c r="X86" s="133"/>
    </row>
    <row r="87" spans="1:24"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7"/>
        <v/>
      </c>
      <c r="I87" s="158" t="str">
        <f t="shared" si="5"/>
        <v/>
      </c>
      <c r="J87" s="157" t="str">
        <f t="shared" si="6"/>
        <v/>
      </c>
      <c r="K87" s="148">
        <v>99</v>
      </c>
      <c r="L87" s="141" t="str">
        <f>$A86</f>
        <v/>
      </c>
      <c r="M87" s="141">
        <v>99</v>
      </c>
      <c r="N87" s="133"/>
      <c r="O87" s="133"/>
      <c r="P87" s="133"/>
      <c r="Q87" s="133"/>
      <c r="R87" s="133"/>
      <c r="S87" s="133"/>
      <c r="T87" s="133"/>
      <c r="U87" s="133"/>
      <c r="V87" s="133"/>
      <c r="W87" s="133"/>
      <c r="X87" s="133"/>
    </row>
    <row r="88" spans="1:24"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7"/>
        <v/>
      </c>
      <c r="I88" s="158" t="str">
        <f t="shared" si="5"/>
        <v/>
      </c>
      <c r="J88" s="157" t="str">
        <f t="shared" si="6"/>
        <v/>
      </c>
      <c r="K88" s="148">
        <v>99</v>
      </c>
      <c r="L88" s="149" t="s">
        <v>952</v>
      </c>
      <c r="M88" s="150" t="s">
        <v>959</v>
      </c>
      <c r="N88" s="133"/>
      <c r="O88" s="133"/>
      <c r="P88" s="133"/>
      <c r="Q88" s="133"/>
      <c r="R88" s="133"/>
      <c r="S88" s="133"/>
      <c r="T88" s="133"/>
      <c r="U88" s="133"/>
      <c r="V88" s="133"/>
      <c r="W88" s="133"/>
      <c r="X88" s="133"/>
    </row>
    <row r="89" spans="1:24"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7"/>
        <v/>
      </c>
      <c r="I89" s="158" t="str">
        <f t="shared" si="5"/>
        <v/>
      </c>
      <c r="J89" s="157" t="str">
        <f t="shared" si="6"/>
        <v/>
      </c>
      <c r="K89" s="148">
        <v>99</v>
      </c>
      <c r="L89" s="151" t="str">
        <f>$A88</f>
        <v/>
      </c>
      <c r="M89" s="152">
        <v>99</v>
      </c>
      <c r="N89" s="133"/>
      <c r="O89" s="133"/>
      <c r="P89" s="133"/>
      <c r="Q89" s="133"/>
      <c r="R89" s="133"/>
      <c r="S89" s="133"/>
      <c r="T89" s="133"/>
      <c r="U89" s="133"/>
      <c r="V89" s="133"/>
      <c r="W89" s="133"/>
      <c r="X89" s="133"/>
    </row>
    <row r="90" spans="1:24"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7"/>
        <v/>
      </c>
      <c r="I90" s="158" t="str">
        <f t="shared" si="5"/>
        <v/>
      </c>
      <c r="J90" s="157" t="str">
        <f t="shared" si="6"/>
        <v/>
      </c>
      <c r="K90" s="148">
        <v>99</v>
      </c>
      <c r="L90" s="143" t="s">
        <v>952</v>
      </c>
      <c r="M90" s="142" t="s">
        <v>959</v>
      </c>
      <c r="N90" s="133"/>
      <c r="O90" s="133"/>
      <c r="P90" s="133"/>
      <c r="Q90" s="133"/>
      <c r="R90" s="133"/>
      <c r="S90" s="133"/>
      <c r="T90" s="133"/>
      <c r="U90" s="133"/>
      <c r="V90" s="133"/>
      <c r="W90" s="133"/>
      <c r="X90" s="133"/>
    </row>
    <row r="91" spans="1:24"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7"/>
        <v/>
      </c>
      <c r="I91" s="158" t="str">
        <f t="shared" si="5"/>
        <v/>
      </c>
      <c r="J91" s="157" t="str">
        <f t="shared" si="6"/>
        <v/>
      </c>
      <c r="K91" s="148">
        <v>99</v>
      </c>
      <c r="L91" s="141" t="str">
        <f>$A90</f>
        <v/>
      </c>
      <c r="M91" s="141">
        <v>99</v>
      </c>
      <c r="N91" s="133"/>
      <c r="O91" s="133"/>
      <c r="P91" s="133"/>
      <c r="Q91" s="133"/>
      <c r="R91" s="133"/>
      <c r="S91" s="133"/>
      <c r="T91" s="133"/>
      <c r="U91" s="133"/>
      <c r="V91" s="133"/>
      <c r="W91" s="133"/>
      <c r="X91" s="133"/>
    </row>
    <row r="92" spans="1:24"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7"/>
        <v/>
      </c>
      <c r="I92" s="158" t="str">
        <f t="shared" si="5"/>
        <v/>
      </c>
      <c r="J92" s="157" t="str">
        <f t="shared" si="6"/>
        <v/>
      </c>
      <c r="K92" s="148">
        <v>99</v>
      </c>
      <c r="L92" s="149" t="s">
        <v>952</v>
      </c>
      <c r="M92" s="150" t="s">
        <v>959</v>
      </c>
      <c r="N92" s="133"/>
      <c r="O92" s="133"/>
      <c r="P92" s="133"/>
      <c r="Q92" s="133"/>
      <c r="R92" s="133"/>
      <c r="S92" s="133"/>
      <c r="T92" s="133"/>
      <c r="U92" s="133"/>
      <c r="V92" s="133"/>
      <c r="W92" s="133"/>
      <c r="X92" s="133"/>
    </row>
    <row r="93" spans="1:24"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7"/>
        <v/>
      </c>
      <c r="I93" s="158" t="str">
        <f t="shared" si="5"/>
        <v/>
      </c>
      <c r="J93" s="157" t="str">
        <f t="shared" si="6"/>
        <v/>
      </c>
      <c r="K93" s="148">
        <v>99</v>
      </c>
      <c r="L93" s="151" t="str">
        <f>$A92</f>
        <v/>
      </c>
      <c r="M93" s="152">
        <v>99</v>
      </c>
      <c r="N93" s="133"/>
      <c r="O93" s="133"/>
      <c r="P93" s="133"/>
      <c r="Q93" s="133"/>
      <c r="R93" s="133"/>
      <c r="S93" s="133"/>
      <c r="T93" s="133"/>
      <c r="U93" s="133"/>
      <c r="V93" s="133"/>
      <c r="W93" s="133"/>
      <c r="X93" s="133"/>
    </row>
    <row r="94" spans="1:24"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7"/>
        <v/>
      </c>
      <c r="I94" s="158" t="str">
        <f t="shared" si="5"/>
        <v/>
      </c>
      <c r="J94" s="157" t="str">
        <f t="shared" si="6"/>
        <v/>
      </c>
      <c r="K94" s="148">
        <v>99</v>
      </c>
      <c r="L94" s="143" t="s">
        <v>952</v>
      </c>
      <c r="M94" s="142" t="s">
        <v>959</v>
      </c>
      <c r="N94" s="133"/>
      <c r="O94" s="133"/>
      <c r="P94" s="133"/>
      <c r="Q94" s="133"/>
      <c r="R94" s="133"/>
      <c r="S94" s="133"/>
      <c r="T94" s="133"/>
      <c r="U94" s="133"/>
      <c r="V94" s="133"/>
      <c r="W94" s="133"/>
      <c r="X94" s="133"/>
    </row>
    <row r="95" spans="1:24" s="6" customFormat="1" ht="12" hidden="1" thickBot="1">
      <c r="B95" s="8"/>
      <c r="C95" s="8"/>
      <c r="E95" s="113" t="str">
        <f>IF(ROW()&lt;=B$3,INDEX(FP!G:G,B$2+ROW()-1),"")</f>
        <v/>
      </c>
      <c r="F95" s="249"/>
      <c r="H95" s="7"/>
      <c r="I95" s="158"/>
      <c r="J95" s="157"/>
      <c r="K95" s="148"/>
      <c r="L95" s="141" t="str">
        <f>$A94</f>
        <v/>
      </c>
      <c r="M95" s="141">
        <v>99</v>
      </c>
      <c r="N95" s="133"/>
      <c r="O95" s="133"/>
      <c r="P95" s="133"/>
      <c r="Q95" s="133"/>
      <c r="R95" s="133"/>
      <c r="S95" s="133"/>
      <c r="T95" s="133"/>
      <c r="U95" s="133"/>
      <c r="V95" s="133"/>
      <c r="W95" s="133"/>
      <c r="X95" s="133"/>
    </row>
    <row r="96" spans="1:24" s="6" customFormat="1" hidden="1">
      <c r="B96" s="8"/>
      <c r="C96" s="8"/>
      <c r="E96" s="24" t="s">
        <v>589</v>
      </c>
      <c r="F96" s="250"/>
      <c r="H96" s="7"/>
      <c r="I96" s="116"/>
      <c r="J96" s="132"/>
      <c r="K96" s="133"/>
      <c r="L96" s="133"/>
      <c r="M96" s="133"/>
      <c r="N96" s="133"/>
      <c r="O96" s="133"/>
      <c r="P96" s="133"/>
      <c r="Q96" s="133"/>
      <c r="R96" s="133"/>
      <c r="S96" s="133"/>
      <c r="T96" s="133"/>
      <c r="U96" s="133"/>
      <c r="V96" s="133"/>
      <c r="W96" s="133"/>
      <c r="X96" s="133"/>
    </row>
    <row r="97" spans="1:24" s="6" customFormat="1" hidden="1">
      <c r="B97" s="8"/>
      <c r="C97" s="8"/>
      <c r="E97" s="24" t="s">
        <v>590</v>
      </c>
      <c r="F97" s="250"/>
      <c r="H97" s="7"/>
      <c r="I97" s="116"/>
      <c r="J97" s="132"/>
      <c r="K97" s="133"/>
      <c r="L97" s="133"/>
      <c r="M97" s="133"/>
      <c r="N97" s="133"/>
      <c r="O97" s="133"/>
      <c r="P97" s="133"/>
      <c r="Q97" s="133"/>
      <c r="R97" s="133"/>
      <c r="S97" s="133"/>
      <c r="T97" s="133"/>
      <c r="U97" s="133"/>
      <c r="V97" s="133"/>
      <c r="W97" s="133"/>
      <c r="X97" s="133"/>
    </row>
    <row r="98" spans="1:24" s="6" customFormat="1" hidden="1">
      <c r="B98" s="8"/>
      <c r="C98" s="8"/>
      <c r="E98" s="25" t="s">
        <v>591</v>
      </c>
      <c r="F98" s="251"/>
      <c r="H98" s="7"/>
      <c r="I98" s="116"/>
      <c r="J98" s="132"/>
      <c r="K98" s="133"/>
      <c r="L98" s="133"/>
      <c r="M98" s="133"/>
      <c r="N98" s="133"/>
      <c r="O98" s="133"/>
      <c r="P98" s="133"/>
      <c r="Q98" s="133"/>
      <c r="R98" s="133"/>
      <c r="S98" s="133"/>
      <c r="T98" s="133"/>
      <c r="U98" s="133"/>
      <c r="V98" s="133"/>
      <c r="W98" s="133"/>
      <c r="X98" s="133"/>
    </row>
    <row r="99" spans="1:24" s="6" customFormat="1" hidden="1">
      <c r="B99" s="9"/>
      <c r="C99" s="9"/>
      <c r="E99" s="24" t="s">
        <v>592</v>
      </c>
      <c r="F99" s="250"/>
      <c r="H99" s="7"/>
      <c r="I99" s="116"/>
      <c r="J99" s="132"/>
      <c r="K99" s="133"/>
      <c r="L99" s="133"/>
      <c r="M99" s="133"/>
      <c r="N99" s="133"/>
      <c r="O99" s="133"/>
      <c r="P99" s="133"/>
      <c r="Q99" s="133"/>
      <c r="R99" s="133"/>
      <c r="S99" s="133"/>
      <c r="T99" s="133"/>
      <c r="U99" s="133"/>
      <c r="V99" s="133"/>
      <c r="W99" s="133"/>
      <c r="X99" s="133"/>
    </row>
    <row r="100" spans="1:24" s="10" customFormat="1" ht="15.75">
      <c r="A100" s="306" t="s">
        <v>951</v>
      </c>
      <c r="B100" s="306"/>
      <c r="C100" s="306"/>
      <c r="D100" s="306"/>
      <c r="E100" s="306"/>
      <c r="F100" s="306"/>
      <c r="G100" s="306"/>
      <c r="H100" s="304" t="s">
        <v>1189</v>
      </c>
      <c r="I100" s="304"/>
      <c r="J100" s="134"/>
      <c r="K100" s="135"/>
      <c r="L100" s="135"/>
      <c r="M100" s="135"/>
      <c r="N100" s="135"/>
      <c r="O100" s="135"/>
      <c r="P100" s="135"/>
      <c r="Q100" s="135"/>
      <c r="R100" s="135"/>
      <c r="S100" s="135"/>
      <c r="T100" s="135"/>
      <c r="U100" s="135"/>
      <c r="V100" s="135"/>
      <c r="W100" s="135"/>
      <c r="X100" s="135"/>
    </row>
    <row r="101" spans="1:24" s="10" customFormat="1" ht="15.75">
      <c r="A101" s="306" t="s">
        <v>1263</v>
      </c>
      <c r="B101" s="306"/>
      <c r="C101" s="306"/>
      <c r="D101" s="306"/>
      <c r="E101" s="306"/>
      <c r="F101" s="306"/>
      <c r="G101" s="306"/>
      <c r="H101" s="305">
        <v>43580</v>
      </c>
      <c r="I101" s="305"/>
      <c r="J101" s="136"/>
      <c r="K101" s="135"/>
      <c r="L101" s="135"/>
      <c r="M101" s="135"/>
      <c r="N101" s="135"/>
      <c r="O101" s="135"/>
      <c r="P101" s="135"/>
      <c r="Q101" s="135"/>
      <c r="R101" s="135"/>
      <c r="S101" s="135"/>
      <c r="T101" s="135"/>
      <c r="U101" s="135"/>
      <c r="V101" s="135"/>
      <c r="W101" s="135"/>
      <c r="X101" s="135"/>
    </row>
    <row r="102" spans="1:24" s="10" customFormat="1" ht="14.25">
      <c r="A102" s="12" t="s">
        <v>628</v>
      </c>
      <c r="B102" s="13">
        <v>9</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c r="V103" s="135"/>
      <c r="W103" s="135"/>
      <c r="X103" s="135"/>
    </row>
    <row r="104" spans="1:24" s="18" customFormat="1" ht="56.25">
      <c r="A104" s="15" t="s">
        <v>602</v>
      </c>
      <c r="B104" s="16" t="s">
        <v>595</v>
      </c>
      <c r="C104" s="15" t="s">
        <v>596</v>
      </c>
      <c r="D104" s="15" t="s">
        <v>597</v>
      </c>
      <c r="E104" s="15" t="s">
        <v>600</v>
      </c>
      <c r="F104" s="15" t="s">
        <v>1205</v>
      </c>
      <c r="G104" s="15" t="s">
        <v>598</v>
      </c>
      <c r="H104" s="17" t="s">
        <v>601</v>
      </c>
      <c r="I104" s="84" t="s">
        <v>577</v>
      </c>
      <c r="J104" s="137"/>
      <c r="K104" s="138"/>
      <c r="L104" s="138"/>
      <c r="M104" s="138"/>
      <c r="N104" s="138"/>
      <c r="O104" s="138"/>
      <c r="P104" s="138"/>
      <c r="Q104" s="138"/>
      <c r="R104" s="138"/>
      <c r="S104" s="138"/>
      <c r="T104" s="138"/>
      <c r="U104" s="138"/>
      <c r="V104" s="138"/>
      <c r="W104" s="138"/>
      <c r="X104" s="138"/>
    </row>
    <row r="105" spans="1:24" s="18" customFormat="1" ht="15.75">
      <c r="A105" s="311" t="s">
        <v>599</v>
      </c>
      <c r="B105" s="312"/>
      <c r="C105" s="312"/>
      <c r="D105" s="312"/>
      <c r="E105" s="312"/>
      <c r="F105" s="312"/>
      <c r="G105" s="312"/>
      <c r="H105" s="312"/>
      <c r="I105" s="313"/>
      <c r="J105" s="137"/>
      <c r="K105" s="138"/>
      <c r="L105" s="138"/>
      <c r="M105" s="138"/>
      <c r="N105" s="138"/>
      <c r="O105" s="138"/>
      <c r="P105" s="138"/>
      <c r="Q105" s="138"/>
      <c r="R105" s="138"/>
      <c r="S105" s="138"/>
      <c r="T105" s="138"/>
      <c r="U105" s="138"/>
      <c r="V105" s="138"/>
      <c r="W105" s="138"/>
      <c r="X105" s="138"/>
    </row>
    <row r="106" spans="1:24" s="18" customFormat="1" ht="12.75">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22.5">
      <c r="A107" s="20" t="s">
        <v>1474</v>
      </c>
      <c r="B107" s="287" t="s">
        <v>1475</v>
      </c>
      <c r="C107" s="287" t="s">
        <v>1479</v>
      </c>
      <c r="D107" s="287" t="s">
        <v>1483</v>
      </c>
      <c r="E107" s="288" t="s">
        <v>1484</v>
      </c>
      <c r="F107" s="20"/>
      <c r="G107" s="288" t="s">
        <v>1488</v>
      </c>
      <c r="H107" s="21">
        <v>1700</v>
      </c>
      <c r="I107" s="118">
        <v>3</v>
      </c>
      <c r="J107" s="137"/>
    </row>
    <row r="108" spans="1:24" ht="22.5">
      <c r="A108" s="20" t="s">
        <v>1474</v>
      </c>
      <c r="B108" s="287" t="s">
        <v>1476</v>
      </c>
      <c r="C108" s="287" t="s">
        <v>1480</v>
      </c>
      <c r="D108" s="289" t="s">
        <v>1483</v>
      </c>
      <c r="E108" s="288" t="s">
        <v>1485</v>
      </c>
      <c r="F108" s="20"/>
      <c r="G108" s="288" t="s">
        <v>1488</v>
      </c>
      <c r="H108" s="21">
        <v>350</v>
      </c>
      <c r="I108" s="118">
        <v>3</v>
      </c>
      <c r="J108" s="137"/>
    </row>
    <row r="109" spans="1:24" ht="12.75">
      <c r="A109" s="20" t="s">
        <v>1474</v>
      </c>
      <c r="B109" s="287" t="s">
        <v>1477</v>
      </c>
      <c r="C109" s="287" t="s">
        <v>1481</v>
      </c>
      <c r="D109" s="289" t="s">
        <v>1483</v>
      </c>
      <c r="E109" s="288" t="s">
        <v>1486</v>
      </c>
      <c r="F109" s="20" t="s">
        <v>1502</v>
      </c>
      <c r="G109" s="288" t="s">
        <v>1489</v>
      </c>
      <c r="H109" s="21">
        <v>36</v>
      </c>
      <c r="I109" s="118">
        <v>4</v>
      </c>
      <c r="J109" s="137"/>
    </row>
    <row r="110" spans="1:24" ht="22.5">
      <c r="A110" s="20" t="s">
        <v>1474</v>
      </c>
      <c r="B110" s="287" t="s">
        <v>1478</v>
      </c>
      <c r="C110" s="287" t="s">
        <v>1482</v>
      </c>
      <c r="D110" s="289" t="s">
        <v>1483</v>
      </c>
      <c r="E110" s="288" t="s">
        <v>1487</v>
      </c>
      <c r="F110" s="20" t="s">
        <v>1500</v>
      </c>
      <c r="G110" s="288" t="s">
        <v>1490</v>
      </c>
      <c r="H110" s="21">
        <v>58.01</v>
      </c>
      <c r="I110" s="118">
        <v>4</v>
      </c>
      <c r="J110" s="137"/>
    </row>
    <row r="111" spans="1:24" ht="12.75">
      <c r="A111" s="20" t="s">
        <v>1474</v>
      </c>
      <c r="B111" s="20" t="s">
        <v>1493</v>
      </c>
      <c r="C111" s="20" t="s">
        <v>1493</v>
      </c>
      <c r="D111" s="289" t="s">
        <v>1494</v>
      </c>
      <c r="E111" s="20" t="s">
        <v>1491</v>
      </c>
      <c r="F111" s="20" t="s">
        <v>37</v>
      </c>
      <c r="G111" s="20" t="s">
        <v>1495</v>
      </c>
      <c r="H111" s="21">
        <v>150</v>
      </c>
      <c r="I111" s="118">
        <v>4</v>
      </c>
      <c r="J111" s="137"/>
    </row>
    <row r="112" spans="1:24" ht="12.75">
      <c r="A112" s="20" t="s">
        <v>1474</v>
      </c>
      <c r="B112" s="20" t="s">
        <v>1493</v>
      </c>
      <c r="C112" s="20" t="s">
        <v>1493</v>
      </c>
      <c r="D112" s="289" t="s">
        <v>1494</v>
      </c>
      <c r="E112" s="20" t="s">
        <v>1496</v>
      </c>
      <c r="F112" s="20" t="s">
        <v>37</v>
      </c>
      <c r="G112" s="20" t="s">
        <v>1495</v>
      </c>
      <c r="H112" s="21">
        <v>29.69</v>
      </c>
      <c r="I112" s="118">
        <v>4</v>
      </c>
      <c r="J112" s="137"/>
    </row>
    <row r="113" spans="1:10" ht="12.75">
      <c r="A113" s="20" t="s">
        <v>1474</v>
      </c>
      <c r="B113" s="20" t="s">
        <v>1497</v>
      </c>
      <c r="C113" s="20" t="s">
        <v>1492</v>
      </c>
      <c r="D113" s="289">
        <v>44227</v>
      </c>
      <c r="E113" s="20" t="s">
        <v>1498</v>
      </c>
      <c r="F113" s="20" t="s">
        <v>1501</v>
      </c>
      <c r="G113" s="20" t="s">
        <v>1499</v>
      </c>
      <c r="H113" s="21">
        <v>6.08</v>
      </c>
      <c r="I113" s="118">
        <v>4</v>
      </c>
      <c r="J113" s="137"/>
    </row>
    <row r="114" spans="1:10" ht="22.5">
      <c r="A114" s="20" t="s">
        <v>1474</v>
      </c>
      <c r="B114" s="287" t="s">
        <v>1503</v>
      </c>
      <c r="C114" s="287" t="s">
        <v>1513</v>
      </c>
      <c r="D114" s="287" t="s">
        <v>1521</v>
      </c>
      <c r="E114" s="288" t="s">
        <v>1529</v>
      </c>
      <c r="F114" s="20" t="s">
        <v>1546</v>
      </c>
      <c r="G114" s="288" t="s">
        <v>1539</v>
      </c>
      <c r="H114" s="21">
        <v>550</v>
      </c>
      <c r="I114" s="118">
        <v>2</v>
      </c>
      <c r="J114" s="137"/>
    </row>
    <row r="115" spans="1:10" ht="22.5">
      <c r="A115" s="20" t="s">
        <v>1474</v>
      </c>
      <c r="B115" s="287" t="s">
        <v>1504</v>
      </c>
      <c r="C115" s="287" t="s">
        <v>1514</v>
      </c>
      <c r="D115" s="287" t="s">
        <v>1522</v>
      </c>
      <c r="E115" s="288" t="s">
        <v>1530</v>
      </c>
      <c r="F115" s="20"/>
      <c r="G115" s="288" t="s">
        <v>1540</v>
      </c>
      <c r="H115" s="21">
        <v>177.4</v>
      </c>
      <c r="I115" s="118">
        <v>3</v>
      </c>
      <c r="J115" s="137"/>
    </row>
    <row r="116" spans="1:10" ht="12.75">
      <c r="A116" s="20" t="s">
        <v>1474</v>
      </c>
      <c r="B116" s="287" t="s">
        <v>1505</v>
      </c>
      <c r="C116" s="287" t="s">
        <v>1515</v>
      </c>
      <c r="D116" s="287" t="s">
        <v>1522</v>
      </c>
      <c r="E116" s="288" t="s">
        <v>1531</v>
      </c>
      <c r="F116" s="20"/>
      <c r="G116" s="288" t="s">
        <v>1541</v>
      </c>
      <c r="H116" s="21">
        <v>250</v>
      </c>
      <c r="I116" s="118">
        <v>2</v>
      </c>
      <c r="J116" s="137"/>
    </row>
    <row r="117" spans="1:10" ht="22.5">
      <c r="A117" s="20" t="s">
        <v>1474</v>
      </c>
      <c r="B117" s="287" t="s">
        <v>1506</v>
      </c>
      <c r="C117" s="287" t="s">
        <v>1516</v>
      </c>
      <c r="D117" s="287" t="s">
        <v>1523</v>
      </c>
      <c r="E117" s="288" t="s">
        <v>1532</v>
      </c>
      <c r="F117" s="20" t="s">
        <v>1547</v>
      </c>
      <c r="G117" s="288" t="s">
        <v>1542</v>
      </c>
      <c r="H117" s="21">
        <v>360</v>
      </c>
      <c r="I117" s="118">
        <v>4</v>
      </c>
      <c r="J117" s="137"/>
    </row>
    <row r="118" spans="1:10" ht="12.75">
      <c r="A118" s="20" t="s">
        <v>1474</v>
      </c>
      <c r="B118" s="287" t="s">
        <v>1507</v>
      </c>
      <c r="C118" s="287" t="s">
        <v>1492</v>
      </c>
      <c r="D118" s="287" t="s">
        <v>1524</v>
      </c>
      <c r="E118" s="288" t="s">
        <v>1533</v>
      </c>
      <c r="F118" s="20" t="s">
        <v>1549</v>
      </c>
      <c r="G118" s="288" t="s">
        <v>1548</v>
      </c>
      <c r="H118" s="21">
        <v>1096</v>
      </c>
      <c r="I118" s="118">
        <v>4</v>
      </c>
      <c r="J118" s="137"/>
    </row>
    <row r="119" spans="1:10" ht="12.75">
      <c r="A119" s="20" t="s">
        <v>1474</v>
      </c>
      <c r="B119" s="287" t="s">
        <v>1508</v>
      </c>
      <c r="C119" s="287" t="s">
        <v>1517</v>
      </c>
      <c r="D119" s="287" t="s">
        <v>1525</v>
      </c>
      <c r="E119" s="288" t="s">
        <v>1534</v>
      </c>
      <c r="F119" s="20" t="s">
        <v>1552</v>
      </c>
      <c r="G119" s="288" t="s">
        <v>1543</v>
      </c>
      <c r="H119" s="21">
        <v>180</v>
      </c>
      <c r="I119" s="118">
        <v>4</v>
      </c>
      <c r="J119" s="137"/>
    </row>
    <row r="120" spans="1:10" ht="12.75">
      <c r="A120" s="20" t="s">
        <v>1474</v>
      </c>
      <c r="B120" s="287" t="s">
        <v>1509</v>
      </c>
      <c r="C120" s="287" t="s">
        <v>1518</v>
      </c>
      <c r="D120" s="287" t="s">
        <v>1526</v>
      </c>
      <c r="E120" s="288" t="s">
        <v>1535</v>
      </c>
      <c r="F120" s="20" t="s">
        <v>1550</v>
      </c>
      <c r="G120" s="288" t="s">
        <v>1544</v>
      </c>
      <c r="H120" s="21">
        <v>74.48</v>
      </c>
      <c r="I120" s="118">
        <v>4</v>
      </c>
      <c r="J120" s="137"/>
    </row>
    <row r="121" spans="1:10" ht="45">
      <c r="A121" s="20" t="s">
        <v>1474</v>
      </c>
      <c r="B121" s="287" t="s">
        <v>1510</v>
      </c>
      <c r="C121" s="287" t="s">
        <v>1519</v>
      </c>
      <c r="D121" s="287" t="s">
        <v>1526</v>
      </c>
      <c r="E121" s="288" t="s">
        <v>1536</v>
      </c>
      <c r="F121" s="20" t="s">
        <v>1551</v>
      </c>
      <c r="G121" s="288" t="s">
        <v>1545</v>
      </c>
      <c r="H121" s="21">
        <v>450</v>
      </c>
      <c r="I121" s="118">
        <v>4</v>
      </c>
      <c r="J121" s="137"/>
    </row>
    <row r="122" spans="1:10" ht="22.5">
      <c r="A122" s="20" t="s">
        <v>1474</v>
      </c>
      <c r="B122" s="287" t="s">
        <v>1511</v>
      </c>
      <c r="C122" s="287" t="s">
        <v>1520</v>
      </c>
      <c r="D122" s="287" t="s">
        <v>1527</v>
      </c>
      <c r="E122" s="288" t="s">
        <v>1537</v>
      </c>
      <c r="F122" s="20" t="s">
        <v>1500</v>
      </c>
      <c r="G122" s="288" t="s">
        <v>1490</v>
      </c>
      <c r="H122" s="21">
        <v>58.01</v>
      </c>
      <c r="I122" s="118">
        <v>4</v>
      </c>
      <c r="J122" s="137"/>
    </row>
    <row r="123" spans="1:10" ht="12.75">
      <c r="A123" s="20" t="s">
        <v>1474</v>
      </c>
      <c r="B123" s="287" t="s">
        <v>1512</v>
      </c>
      <c r="C123" s="287" t="s">
        <v>1518</v>
      </c>
      <c r="D123" s="287" t="s">
        <v>1528</v>
      </c>
      <c r="E123" s="288" t="s">
        <v>1538</v>
      </c>
      <c r="F123" s="20" t="s">
        <v>1550</v>
      </c>
      <c r="G123" s="288" t="s">
        <v>1544</v>
      </c>
      <c r="H123" s="21">
        <v>98.08</v>
      </c>
      <c r="I123" s="118">
        <v>4</v>
      </c>
      <c r="J123" s="137"/>
    </row>
    <row r="124" spans="1:10" ht="12.75">
      <c r="A124" s="20" t="s">
        <v>1474</v>
      </c>
      <c r="B124" s="20" t="s">
        <v>1553</v>
      </c>
      <c r="C124" s="20" t="s">
        <v>1553</v>
      </c>
      <c r="D124" s="289">
        <v>43524</v>
      </c>
      <c r="E124" s="20" t="s">
        <v>1491</v>
      </c>
      <c r="F124" s="20" t="s">
        <v>37</v>
      </c>
      <c r="G124" s="20" t="s">
        <v>1495</v>
      </c>
      <c r="H124" s="21">
        <v>150</v>
      </c>
      <c r="I124" s="118">
        <v>4</v>
      </c>
      <c r="J124" s="137"/>
    </row>
    <row r="125" spans="1:10" ht="12.75">
      <c r="A125" s="20" t="s">
        <v>1474</v>
      </c>
      <c r="B125" s="20" t="s">
        <v>1553</v>
      </c>
      <c r="C125" s="20" t="s">
        <v>1553</v>
      </c>
      <c r="D125" s="289">
        <v>43524</v>
      </c>
      <c r="E125" s="20" t="s">
        <v>1496</v>
      </c>
      <c r="F125" s="20" t="s">
        <v>37</v>
      </c>
      <c r="G125" s="20" t="s">
        <v>1495</v>
      </c>
      <c r="H125" s="21">
        <v>29.69</v>
      </c>
      <c r="I125" s="118">
        <v>4</v>
      </c>
      <c r="J125" s="137"/>
    </row>
    <row r="126" spans="1:10" ht="12.75">
      <c r="A126" s="20" t="s">
        <v>1474</v>
      </c>
      <c r="B126" s="287" t="s">
        <v>1558</v>
      </c>
      <c r="C126" s="20" t="s">
        <v>1559</v>
      </c>
      <c r="D126" s="287" t="s">
        <v>1522</v>
      </c>
      <c r="E126" s="287" t="s">
        <v>1498</v>
      </c>
      <c r="F126" s="20" t="s">
        <v>1501</v>
      </c>
      <c r="G126" s="20" t="s">
        <v>1499</v>
      </c>
      <c r="H126" s="290">
        <v>13.5</v>
      </c>
      <c r="I126" s="118">
        <v>4</v>
      </c>
      <c r="J126" s="137"/>
    </row>
    <row r="127" spans="1:10" ht="12.75">
      <c r="A127" s="20" t="s">
        <v>1474</v>
      </c>
      <c r="B127" s="287" t="s">
        <v>1558</v>
      </c>
      <c r="C127" s="20" t="s">
        <v>1559</v>
      </c>
      <c r="D127" s="287" t="s">
        <v>1524</v>
      </c>
      <c r="E127" s="287" t="s">
        <v>1560</v>
      </c>
      <c r="F127" s="20" t="s">
        <v>1501</v>
      </c>
      <c r="G127" s="20" t="s">
        <v>1499</v>
      </c>
      <c r="H127" s="290">
        <v>11.59</v>
      </c>
      <c r="I127" s="118">
        <v>4</v>
      </c>
      <c r="J127" s="137"/>
    </row>
    <row r="128" spans="1:10" ht="12.75">
      <c r="A128" s="20" t="s">
        <v>1474</v>
      </c>
      <c r="B128" s="287" t="s">
        <v>1558</v>
      </c>
      <c r="C128" s="20" t="s">
        <v>1559</v>
      </c>
      <c r="D128" s="287" t="s">
        <v>1554</v>
      </c>
      <c r="E128" s="287" t="s">
        <v>1498</v>
      </c>
      <c r="F128" s="20" t="s">
        <v>1501</v>
      </c>
      <c r="G128" s="20" t="s">
        <v>1499</v>
      </c>
      <c r="H128" s="290">
        <v>3.5</v>
      </c>
      <c r="I128" s="118">
        <v>4</v>
      </c>
      <c r="J128" s="137"/>
    </row>
    <row r="129" spans="1:24" ht="12.75">
      <c r="A129" s="20" t="s">
        <v>1474</v>
      </c>
      <c r="B129" s="287" t="s">
        <v>1558</v>
      </c>
      <c r="C129" s="20" t="s">
        <v>1559</v>
      </c>
      <c r="D129" s="287" t="s">
        <v>1555</v>
      </c>
      <c r="E129" s="287" t="s">
        <v>1498</v>
      </c>
      <c r="F129" s="20" t="s">
        <v>1501</v>
      </c>
      <c r="G129" s="20" t="s">
        <v>1499</v>
      </c>
      <c r="H129" s="290">
        <v>3.5</v>
      </c>
      <c r="I129" s="118">
        <v>4</v>
      </c>
      <c r="J129" s="137"/>
    </row>
    <row r="130" spans="1:24" ht="12.75">
      <c r="A130" s="20" t="s">
        <v>1474</v>
      </c>
      <c r="B130" s="287" t="s">
        <v>1558</v>
      </c>
      <c r="C130" s="20" t="s">
        <v>1559</v>
      </c>
      <c r="D130" s="287" t="s">
        <v>1556</v>
      </c>
      <c r="E130" s="287" t="s">
        <v>1498</v>
      </c>
      <c r="F130" s="20" t="s">
        <v>1501</v>
      </c>
      <c r="G130" s="20" t="s">
        <v>1499</v>
      </c>
      <c r="H130" s="290">
        <v>3.5</v>
      </c>
      <c r="I130" s="118">
        <v>4</v>
      </c>
      <c r="J130" s="137"/>
      <c r="U130" s="22"/>
      <c r="V130" s="22"/>
      <c r="W130" s="22"/>
      <c r="X130" s="22"/>
    </row>
    <row r="131" spans="1:24" ht="12.75">
      <c r="A131" s="20" t="s">
        <v>1474</v>
      </c>
      <c r="B131" s="287" t="s">
        <v>1558</v>
      </c>
      <c r="C131" s="20" t="s">
        <v>1559</v>
      </c>
      <c r="D131" s="287" t="s">
        <v>1557</v>
      </c>
      <c r="E131" s="287" t="s">
        <v>1498</v>
      </c>
      <c r="F131" s="20" t="s">
        <v>1501</v>
      </c>
      <c r="G131" s="20" t="s">
        <v>1499</v>
      </c>
      <c r="H131" s="290">
        <v>7.44</v>
      </c>
      <c r="I131" s="118">
        <v>4</v>
      </c>
      <c r="J131" s="137"/>
      <c r="U131" s="22"/>
      <c r="V131" s="22"/>
      <c r="W131" s="22"/>
      <c r="X131" s="22"/>
    </row>
    <row r="132" spans="1:24" ht="12.75">
      <c r="A132" s="20" t="s">
        <v>1474</v>
      </c>
      <c r="B132" s="287" t="s">
        <v>1561</v>
      </c>
      <c r="C132" s="287" t="s">
        <v>1559</v>
      </c>
      <c r="D132" s="287" t="s">
        <v>1581</v>
      </c>
      <c r="E132" s="288" t="s">
        <v>1591</v>
      </c>
      <c r="F132" s="20" t="s">
        <v>37</v>
      </c>
      <c r="G132" s="20" t="s">
        <v>1495</v>
      </c>
      <c r="H132" s="21">
        <v>1236</v>
      </c>
      <c r="I132" s="118">
        <v>4</v>
      </c>
      <c r="J132" s="137"/>
      <c r="U132" s="22"/>
      <c r="V132" s="22"/>
      <c r="W132" s="22"/>
      <c r="X132" s="22"/>
    </row>
    <row r="133" spans="1:24" ht="22.5">
      <c r="A133" s="20" t="s">
        <v>1474</v>
      </c>
      <c r="B133" s="287" t="s">
        <v>1562</v>
      </c>
      <c r="C133" s="287" t="s">
        <v>1572</v>
      </c>
      <c r="D133" s="287" t="s">
        <v>1581</v>
      </c>
      <c r="E133" s="288" t="s">
        <v>1592</v>
      </c>
      <c r="F133" s="20" t="s">
        <v>1546</v>
      </c>
      <c r="G133" s="288" t="s">
        <v>1539</v>
      </c>
      <c r="H133" s="21">
        <v>550</v>
      </c>
      <c r="I133" s="118">
        <v>2</v>
      </c>
      <c r="J133" s="137"/>
      <c r="U133" s="22"/>
      <c r="V133" s="22"/>
      <c r="W133" s="22"/>
      <c r="X133" s="22"/>
    </row>
    <row r="134" spans="1:24" ht="22.5">
      <c r="A134" s="20" t="s">
        <v>1474</v>
      </c>
      <c r="B134" s="287" t="s">
        <v>1563</v>
      </c>
      <c r="C134" s="287" t="s">
        <v>1573</v>
      </c>
      <c r="D134" s="287" t="s">
        <v>1582</v>
      </c>
      <c r="E134" s="288" t="s">
        <v>1593</v>
      </c>
      <c r="F134" s="292"/>
      <c r="G134" s="288" t="s">
        <v>1588</v>
      </c>
      <c r="H134" s="21">
        <v>255</v>
      </c>
      <c r="I134" s="118">
        <v>4</v>
      </c>
      <c r="J134" s="137"/>
      <c r="U134" s="22"/>
      <c r="V134" s="22"/>
      <c r="W134" s="22"/>
      <c r="X134" s="22"/>
    </row>
    <row r="135" spans="1:24" ht="45">
      <c r="A135" s="20" t="s">
        <v>1474</v>
      </c>
      <c r="B135" s="287" t="s">
        <v>1564</v>
      </c>
      <c r="C135" s="287" t="s">
        <v>1574</v>
      </c>
      <c r="D135" s="287" t="s">
        <v>1583</v>
      </c>
      <c r="E135" s="288" t="s">
        <v>1594</v>
      </c>
      <c r="F135" s="20" t="s">
        <v>1551</v>
      </c>
      <c r="G135" s="288" t="s">
        <v>1545</v>
      </c>
      <c r="H135" s="21">
        <v>1050</v>
      </c>
      <c r="I135" s="118">
        <v>4</v>
      </c>
      <c r="J135" s="137"/>
      <c r="U135" s="22"/>
      <c r="V135" s="22"/>
      <c r="W135" s="22"/>
      <c r="X135" s="22"/>
    </row>
    <row r="136" spans="1:24" ht="22.5">
      <c r="A136" s="20" t="s">
        <v>1474</v>
      </c>
      <c r="B136" s="287" t="s">
        <v>1565</v>
      </c>
      <c r="C136" s="287" t="s">
        <v>1575</v>
      </c>
      <c r="D136" s="287" t="s">
        <v>1584</v>
      </c>
      <c r="E136" s="288" t="s">
        <v>1595</v>
      </c>
      <c r="F136" s="20" t="s">
        <v>1500</v>
      </c>
      <c r="G136" s="288" t="s">
        <v>1490</v>
      </c>
      <c r="H136" s="21">
        <v>58.01</v>
      </c>
      <c r="I136" s="118">
        <v>4</v>
      </c>
      <c r="J136" s="137"/>
      <c r="U136" s="22"/>
      <c r="V136" s="22"/>
      <c r="W136" s="22"/>
      <c r="X136" s="22"/>
    </row>
    <row r="137" spans="1:24" ht="12.75">
      <c r="A137" s="20" t="s">
        <v>1474</v>
      </c>
      <c r="B137" s="287" t="s">
        <v>1566</v>
      </c>
      <c r="C137" s="287" t="s">
        <v>1576</v>
      </c>
      <c r="D137" s="287" t="s">
        <v>1585</v>
      </c>
      <c r="E137" s="288" t="s">
        <v>1596</v>
      </c>
      <c r="F137" s="292"/>
      <c r="G137" s="288" t="s">
        <v>1589</v>
      </c>
      <c r="H137" s="21">
        <v>645</v>
      </c>
      <c r="I137" s="118">
        <v>2</v>
      </c>
      <c r="J137" s="137"/>
      <c r="U137" s="22"/>
      <c r="V137" s="22"/>
      <c r="W137" s="22"/>
      <c r="X137" s="22"/>
    </row>
    <row r="138" spans="1:24" ht="22.5">
      <c r="A138" s="20" t="s">
        <v>1474</v>
      </c>
      <c r="B138" s="287" t="s">
        <v>1567</v>
      </c>
      <c r="C138" s="287" t="s">
        <v>1577</v>
      </c>
      <c r="D138" s="287" t="s">
        <v>1585</v>
      </c>
      <c r="E138" s="288" t="s">
        <v>1597</v>
      </c>
      <c r="F138" s="292"/>
      <c r="G138" s="288" t="s">
        <v>1604</v>
      </c>
      <c r="H138" s="21">
        <v>1200</v>
      </c>
      <c r="I138" s="118">
        <v>2</v>
      </c>
      <c r="J138" s="137"/>
      <c r="U138" s="22"/>
      <c r="V138" s="22"/>
      <c r="W138" s="22"/>
      <c r="X138" s="22"/>
    </row>
    <row r="139" spans="1:24" ht="33.75">
      <c r="A139" s="20" t="s">
        <v>1474</v>
      </c>
      <c r="B139" s="287" t="s">
        <v>1568</v>
      </c>
      <c r="C139" s="287" t="s">
        <v>1578</v>
      </c>
      <c r="D139" s="287" t="s">
        <v>1585</v>
      </c>
      <c r="E139" s="288" t="s">
        <v>1598</v>
      </c>
      <c r="F139" s="292"/>
      <c r="G139" s="288" t="s">
        <v>1590</v>
      </c>
      <c r="H139" s="21">
        <v>42</v>
      </c>
      <c r="I139" s="118">
        <v>2</v>
      </c>
      <c r="J139" s="137"/>
      <c r="U139" s="22"/>
      <c r="V139" s="22"/>
      <c r="W139" s="22"/>
      <c r="X139" s="22"/>
    </row>
    <row r="140" spans="1:24" ht="33.75">
      <c r="A140" s="20" t="s">
        <v>1474</v>
      </c>
      <c r="B140" s="287" t="s">
        <v>1569</v>
      </c>
      <c r="C140" s="287" t="s">
        <v>1579</v>
      </c>
      <c r="D140" s="287" t="s">
        <v>1585</v>
      </c>
      <c r="E140" s="288" t="s">
        <v>1599</v>
      </c>
      <c r="F140" s="292"/>
      <c r="G140" s="288" t="s">
        <v>1590</v>
      </c>
      <c r="H140" s="21">
        <v>35.4</v>
      </c>
      <c r="I140" s="118">
        <v>2</v>
      </c>
      <c r="J140" s="137"/>
      <c r="U140" s="22"/>
      <c r="V140" s="22"/>
      <c r="W140" s="22"/>
      <c r="X140" s="22"/>
    </row>
    <row r="141" spans="1:24" ht="12.75">
      <c r="A141" s="20" t="s">
        <v>1474</v>
      </c>
      <c r="B141" s="287" t="s">
        <v>1570</v>
      </c>
      <c r="C141" s="287" t="s">
        <v>1518</v>
      </c>
      <c r="D141" s="287" t="s">
        <v>1586</v>
      </c>
      <c r="E141" s="288" t="s">
        <v>1600</v>
      </c>
      <c r="F141" s="20" t="s">
        <v>1550</v>
      </c>
      <c r="G141" s="288" t="s">
        <v>1544</v>
      </c>
      <c r="H141" s="21">
        <v>106.99</v>
      </c>
      <c r="I141" s="118">
        <v>4</v>
      </c>
      <c r="J141" s="137"/>
      <c r="U141" s="22"/>
      <c r="V141" s="22"/>
      <c r="W141" s="22"/>
      <c r="X141" s="22"/>
    </row>
    <row r="142" spans="1:24" ht="12.75">
      <c r="A142" s="20" t="s">
        <v>1474</v>
      </c>
      <c r="B142" s="287" t="s">
        <v>1571</v>
      </c>
      <c r="C142" s="287" t="s">
        <v>1580</v>
      </c>
      <c r="D142" s="287" t="s">
        <v>1587</v>
      </c>
      <c r="E142" s="288" t="s">
        <v>1601</v>
      </c>
      <c r="F142" s="20" t="s">
        <v>1546</v>
      </c>
      <c r="G142" s="288" t="s">
        <v>1539</v>
      </c>
      <c r="H142" s="21">
        <v>225</v>
      </c>
      <c r="I142" s="118">
        <v>2</v>
      </c>
      <c r="J142" s="137"/>
      <c r="U142" s="22"/>
      <c r="V142" s="22"/>
      <c r="W142" s="22"/>
      <c r="X142" s="22"/>
    </row>
    <row r="143" spans="1:24" ht="12.75">
      <c r="A143" s="20" t="s">
        <v>1474</v>
      </c>
      <c r="B143" s="287" t="s">
        <v>1571</v>
      </c>
      <c r="C143" s="287" t="s">
        <v>1580</v>
      </c>
      <c r="D143" s="287" t="s">
        <v>1587</v>
      </c>
      <c r="E143" s="288" t="s">
        <v>1601</v>
      </c>
      <c r="F143" s="20" t="s">
        <v>1546</v>
      </c>
      <c r="G143" s="288" t="s">
        <v>1539</v>
      </c>
      <c r="H143" s="21">
        <v>300</v>
      </c>
      <c r="I143" s="118">
        <v>3</v>
      </c>
      <c r="J143" s="137"/>
      <c r="T143" s="22"/>
      <c r="U143" s="22"/>
      <c r="V143" s="22"/>
      <c r="W143" s="22"/>
      <c r="X143" s="22"/>
    </row>
    <row r="144" spans="1:24" ht="12.75">
      <c r="A144" s="20" t="s">
        <v>1474</v>
      </c>
      <c r="B144" s="287" t="s">
        <v>1566</v>
      </c>
      <c r="C144" s="287" t="s">
        <v>1576</v>
      </c>
      <c r="D144" s="287" t="s">
        <v>1585</v>
      </c>
      <c r="E144" s="288" t="s">
        <v>1596</v>
      </c>
      <c r="F144" s="292"/>
      <c r="G144" s="288" t="s">
        <v>1589</v>
      </c>
      <c r="H144" s="21">
        <v>645</v>
      </c>
      <c r="I144" s="118">
        <v>3</v>
      </c>
      <c r="J144" s="137"/>
      <c r="V144" s="22"/>
      <c r="W144" s="22"/>
      <c r="X144" s="22"/>
    </row>
    <row r="145" spans="1:24" ht="56.25">
      <c r="A145" s="20" t="s">
        <v>1474</v>
      </c>
      <c r="B145" s="294" t="s">
        <v>1602</v>
      </c>
      <c r="C145" s="20" t="s">
        <v>1603</v>
      </c>
      <c r="D145" s="289">
        <v>43543</v>
      </c>
      <c r="E145" s="293" t="s">
        <v>1606</v>
      </c>
      <c r="F145" s="20"/>
      <c r="G145" s="293" t="s">
        <v>1495</v>
      </c>
      <c r="H145" s="21">
        <v>1680</v>
      </c>
      <c r="I145" s="118">
        <v>2</v>
      </c>
      <c r="J145" s="137"/>
      <c r="X145" s="22"/>
    </row>
    <row r="146" spans="1:24" ht="56.25">
      <c r="A146" s="20" t="s">
        <v>1474</v>
      </c>
      <c r="B146" s="20" t="s">
        <v>1608</v>
      </c>
      <c r="C146" s="20" t="s">
        <v>1607</v>
      </c>
      <c r="D146" s="289">
        <v>43545</v>
      </c>
      <c r="E146" s="293" t="s">
        <v>1605</v>
      </c>
      <c r="F146" s="20"/>
      <c r="G146" s="20" t="s">
        <v>1495</v>
      </c>
      <c r="H146" s="21">
        <v>560</v>
      </c>
      <c r="I146" s="118">
        <v>2</v>
      </c>
      <c r="J146" s="137"/>
      <c r="L146" s="291"/>
      <c r="X146" s="22"/>
    </row>
    <row r="147" spans="1:24" ht="67.5">
      <c r="A147" s="20" t="s">
        <v>1474</v>
      </c>
      <c r="B147" s="20" t="s">
        <v>1610</v>
      </c>
      <c r="C147" s="20" t="s">
        <v>1613</v>
      </c>
      <c r="D147" s="289">
        <v>43543</v>
      </c>
      <c r="E147" s="293" t="s">
        <v>1609</v>
      </c>
      <c r="F147" s="20"/>
      <c r="G147" s="20" t="s">
        <v>1495</v>
      </c>
      <c r="H147" s="21">
        <v>497</v>
      </c>
      <c r="I147" s="118">
        <v>3</v>
      </c>
      <c r="J147" s="137"/>
      <c r="L147" s="291"/>
    </row>
    <row r="148" spans="1:24" ht="78.75">
      <c r="A148" s="20" t="s">
        <v>1474</v>
      </c>
      <c r="B148" s="20" t="s">
        <v>1611</v>
      </c>
      <c r="C148" s="20" t="s">
        <v>1612</v>
      </c>
      <c r="D148" s="289">
        <v>43543</v>
      </c>
      <c r="E148" s="293" t="s">
        <v>1614</v>
      </c>
      <c r="F148" s="20"/>
      <c r="G148" s="20" t="s">
        <v>1495</v>
      </c>
      <c r="H148" s="21">
        <v>1067.5</v>
      </c>
      <c r="I148" s="118">
        <v>3</v>
      </c>
      <c r="J148" s="137"/>
      <c r="L148" s="291"/>
    </row>
    <row r="149" spans="1:24" ht="45">
      <c r="A149" s="20" t="s">
        <v>1474</v>
      </c>
      <c r="B149" s="20" t="s">
        <v>1617</v>
      </c>
      <c r="C149" s="20" t="s">
        <v>1618</v>
      </c>
      <c r="D149" s="289"/>
      <c r="E149" s="288" t="s">
        <v>1616</v>
      </c>
      <c r="F149" s="20"/>
      <c r="G149" s="287" t="s">
        <v>1615</v>
      </c>
      <c r="H149" s="21">
        <v>1186.3599999999999</v>
      </c>
      <c r="I149" s="118">
        <v>3</v>
      </c>
      <c r="J149" s="137"/>
    </row>
    <row r="150" spans="1:24" ht="22.5">
      <c r="A150" s="20" t="s">
        <v>1474</v>
      </c>
      <c r="B150" s="20" t="s">
        <v>1619</v>
      </c>
      <c r="C150" s="289" t="s">
        <v>1623</v>
      </c>
      <c r="D150" s="289">
        <v>43545</v>
      </c>
      <c r="E150" s="288" t="s">
        <v>1621</v>
      </c>
      <c r="F150" s="20"/>
      <c r="G150" s="287" t="s">
        <v>1622</v>
      </c>
      <c r="H150" s="290">
        <v>114.66999999999999</v>
      </c>
      <c r="I150" s="118">
        <v>4</v>
      </c>
      <c r="J150" s="137"/>
    </row>
    <row r="151" spans="1:24" ht="67.5">
      <c r="A151" s="20" t="s">
        <v>1474</v>
      </c>
      <c r="B151" s="20" t="s">
        <v>1620</v>
      </c>
      <c r="C151" s="289" t="s">
        <v>1631</v>
      </c>
      <c r="D151" s="289">
        <v>43545</v>
      </c>
      <c r="E151" s="293" t="s">
        <v>1624</v>
      </c>
      <c r="F151" s="20"/>
      <c r="G151" s="20" t="s">
        <v>1495</v>
      </c>
      <c r="H151" s="21">
        <v>150</v>
      </c>
      <c r="I151" s="118">
        <v>4</v>
      </c>
      <c r="J151" s="137"/>
      <c r="L151" s="291"/>
    </row>
    <row r="152" spans="1:24" ht="12.75">
      <c r="A152" s="20" t="s">
        <v>1474</v>
      </c>
      <c r="B152" s="20" t="s">
        <v>1629</v>
      </c>
      <c r="C152" s="289" t="s">
        <v>1632</v>
      </c>
      <c r="D152" s="289">
        <v>43545</v>
      </c>
      <c r="E152" s="294" t="s">
        <v>1625</v>
      </c>
      <c r="F152" s="20"/>
      <c r="G152" s="294" t="s">
        <v>1627</v>
      </c>
      <c r="H152" s="21">
        <v>89.2</v>
      </c>
      <c r="I152" s="118">
        <v>4</v>
      </c>
      <c r="J152" s="137"/>
    </row>
    <row r="153" spans="1:24" ht="12.75">
      <c r="A153" s="20" t="s">
        <v>1474</v>
      </c>
      <c r="B153" s="20" t="s">
        <v>1630</v>
      </c>
      <c r="C153" s="289" t="s">
        <v>1632</v>
      </c>
      <c r="D153" s="289">
        <v>43545</v>
      </c>
      <c r="E153" s="294" t="s">
        <v>1626</v>
      </c>
      <c r="F153" s="20"/>
      <c r="G153" s="294" t="s">
        <v>1628</v>
      </c>
      <c r="H153" s="21">
        <v>50</v>
      </c>
      <c r="I153" s="118">
        <v>4</v>
      </c>
      <c r="J153" s="137"/>
    </row>
    <row r="154" spans="1:24" ht="12.75">
      <c r="A154" s="20" t="s">
        <v>1474</v>
      </c>
      <c r="B154" s="20" t="s">
        <v>1633</v>
      </c>
      <c r="C154" s="20" t="s">
        <v>1633</v>
      </c>
      <c r="D154" s="289">
        <v>43555</v>
      </c>
      <c r="E154" s="20" t="s">
        <v>1491</v>
      </c>
      <c r="F154" s="20" t="s">
        <v>37</v>
      </c>
      <c r="G154" s="20" t="s">
        <v>1495</v>
      </c>
      <c r="H154" s="21">
        <v>150</v>
      </c>
      <c r="I154" s="118">
        <v>4</v>
      </c>
      <c r="J154" s="137"/>
    </row>
    <row r="155" spans="1:24" ht="12.75">
      <c r="A155" s="20" t="s">
        <v>1474</v>
      </c>
      <c r="B155" s="20" t="s">
        <v>1633</v>
      </c>
      <c r="C155" s="20" t="s">
        <v>1633</v>
      </c>
      <c r="D155" s="289">
        <v>43555</v>
      </c>
      <c r="E155" s="20" t="s">
        <v>1496</v>
      </c>
      <c r="F155" s="20" t="s">
        <v>37</v>
      </c>
      <c r="G155" s="20" t="s">
        <v>1495</v>
      </c>
      <c r="H155" s="21">
        <v>29.69</v>
      </c>
      <c r="I155" s="118">
        <v>4</v>
      </c>
      <c r="J155" s="137"/>
    </row>
    <row r="156" spans="1:24" ht="12.75">
      <c r="A156" s="20" t="s">
        <v>1474</v>
      </c>
      <c r="B156" s="294" t="s">
        <v>1641</v>
      </c>
      <c r="C156" s="20" t="s">
        <v>1643</v>
      </c>
      <c r="D156" s="287" t="s">
        <v>1581</v>
      </c>
      <c r="E156" s="287" t="s">
        <v>1498</v>
      </c>
      <c r="F156" s="20" t="s">
        <v>1501</v>
      </c>
      <c r="G156" s="20" t="s">
        <v>1499</v>
      </c>
      <c r="H156" s="290">
        <v>3.5</v>
      </c>
      <c r="I156" s="118">
        <v>4</v>
      </c>
      <c r="J156" s="137"/>
    </row>
    <row r="157" spans="1:24" ht="12.75">
      <c r="A157" s="20" t="s">
        <v>1474</v>
      </c>
      <c r="B157" s="294" t="s">
        <v>1641</v>
      </c>
      <c r="C157" s="20" t="s">
        <v>1643</v>
      </c>
      <c r="D157" s="287" t="s">
        <v>1634</v>
      </c>
      <c r="E157" s="287" t="s">
        <v>1498</v>
      </c>
      <c r="F157" s="20" t="s">
        <v>1501</v>
      </c>
      <c r="G157" s="20" t="s">
        <v>1499</v>
      </c>
      <c r="H157" s="290">
        <v>3.5</v>
      </c>
      <c r="I157" s="118">
        <v>4</v>
      </c>
      <c r="J157" s="137"/>
    </row>
    <row r="158" spans="1:24" ht="12.75">
      <c r="A158" s="20" t="s">
        <v>1474</v>
      </c>
      <c r="B158" s="294" t="s">
        <v>1641</v>
      </c>
      <c r="C158" s="20" t="s">
        <v>1643</v>
      </c>
      <c r="D158" s="287" t="s">
        <v>1635</v>
      </c>
      <c r="E158" s="287" t="s">
        <v>1498</v>
      </c>
      <c r="F158" s="20" t="s">
        <v>1501</v>
      </c>
      <c r="G158" s="20" t="s">
        <v>1499</v>
      </c>
      <c r="H158" s="290">
        <v>3.5</v>
      </c>
      <c r="I158" s="118">
        <v>4</v>
      </c>
      <c r="J158" s="137"/>
    </row>
    <row r="159" spans="1:24" ht="12.75">
      <c r="A159" s="20" t="s">
        <v>1474</v>
      </c>
      <c r="B159" s="294" t="s">
        <v>1641</v>
      </c>
      <c r="C159" s="20" t="s">
        <v>1643</v>
      </c>
      <c r="D159" s="287" t="s">
        <v>1636</v>
      </c>
      <c r="E159" s="287" t="s">
        <v>1498</v>
      </c>
      <c r="F159" s="20" t="s">
        <v>1501</v>
      </c>
      <c r="G159" s="20" t="s">
        <v>1499</v>
      </c>
      <c r="H159" s="290">
        <v>3.5</v>
      </c>
      <c r="I159" s="118">
        <v>4</v>
      </c>
      <c r="J159" s="137"/>
    </row>
    <row r="160" spans="1:24" ht="12.75">
      <c r="A160" s="20" t="s">
        <v>1474</v>
      </c>
      <c r="B160" s="294" t="s">
        <v>1641</v>
      </c>
      <c r="C160" s="20" t="s">
        <v>1643</v>
      </c>
      <c r="D160" s="287" t="s">
        <v>1637</v>
      </c>
      <c r="E160" s="287" t="s">
        <v>1560</v>
      </c>
      <c r="F160" s="20" t="s">
        <v>1501</v>
      </c>
      <c r="G160" s="20" t="s">
        <v>1499</v>
      </c>
      <c r="H160" s="290">
        <v>21.64</v>
      </c>
      <c r="I160" s="118">
        <v>4</v>
      </c>
      <c r="J160" s="137"/>
    </row>
    <row r="161" spans="1:10" ht="12.75">
      <c r="A161" s="20" t="s">
        <v>1474</v>
      </c>
      <c r="B161" s="294" t="s">
        <v>1641</v>
      </c>
      <c r="C161" s="20" t="s">
        <v>1643</v>
      </c>
      <c r="D161" s="287" t="s">
        <v>1638</v>
      </c>
      <c r="E161" s="287" t="s">
        <v>1498</v>
      </c>
      <c r="F161" s="20" t="s">
        <v>1501</v>
      </c>
      <c r="G161" s="20" t="s">
        <v>1499</v>
      </c>
      <c r="H161" s="290">
        <v>3.5</v>
      </c>
      <c r="I161" s="118">
        <v>4</v>
      </c>
      <c r="J161" s="137"/>
    </row>
    <row r="162" spans="1:10" ht="12.75">
      <c r="A162" s="20" t="s">
        <v>1474</v>
      </c>
      <c r="B162" s="294" t="s">
        <v>1641</v>
      </c>
      <c r="C162" s="20" t="s">
        <v>1643</v>
      </c>
      <c r="D162" s="287" t="s">
        <v>1639</v>
      </c>
      <c r="E162" s="287" t="s">
        <v>1498</v>
      </c>
      <c r="F162" s="20" t="s">
        <v>1501</v>
      </c>
      <c r="G162" s="20" t="s">
        <v>1499</v>
      </c>
      <c r="H162" s="290">
        <v>3.5</v>
      </c>
      <c r="I162" s="118">
        <v>4</v>
      </c>
      <c r="J162" s="137"/>
    </row>
    <row r="163" spans="1:10" ht="12.75">
      <c r="A163" s="20" t="s">
        <v>1474</v>
      </c>
      <c r="B163" s="294" t="s">
        <v>1642</v>
      </c>
      <c r="C163" s="20" t="s">
        <v>1643</v>
      </c>
      <c r="D163" s="287" t="s">
        <v>1639</v>
      </c>
      <c r="E163" s="287" t="s">
        <v>1498</v>
      </c>
      <c r="F163" s="20" t="s">
        <v>1501</v>
      </c>
      <c r="G163" s="20" t="s">
        <v>1499</v>
      </c>
      <c r="H163" s="290">
        <v>3.5</v>
      </c>
      <c r="I163" s="118">
        <v>4</v>
      </c>
      <c r="J163" s="137"/>
    </row>
    <row r="164" spans="1:10" ht="12.75">
      <c r="A164" s="20" t="s">
        <v>1474</v>
      </c>
      <c r="B164" s="294" t="s">
        <v>1641</v>
      </c>
      <c r="C164" s="20" t="s">
        <v>1643</v>
      </c>
      <c r="D164" s="287" t="s">
        <v>1640</v>
      </c>
      <c r="E164" s="287" t="s">
        <v>1498</v>
      </c>
      <c r="F164" s="20" t="s">
        <v>1501</v>
      </c>
      <c r="G164" s="20" t="s">
        <v>1499</v>
      </c>
      <c r="H164" s="290">
        <v>7</v>
      </c>
      <c r="I164" s="118">
        <v>4</v>
      </c>
      <c r="J164" s="137"/>
    </row>
    <row r="165" spans="1:10" ht="12.75">
      <c r="A165" s="20" t="s">
        <v>1474</v>
      </c>
      <c r="B165" s="20"/>
      <c r="C165" s="20"/>
      <c r="D165" s="289"/>
      <c r="E165" s="20"/>
      <c r="F165" s="20"/>
      <c r="G165" s="20"/>
      <c r="H165" s="21"/>
      <c r="I165" s="118"/>
      <c r="J165" s="137"/>
    </row>
    <row r="166" spans="1:10" ht="12.75">
      <c r="A166" s="20" t="s">
        <v>1474</v>
      </c>
      <c r="B166" s="20"/>
      <c r="C166" s="20"/>
      <c r="D166" s="289"/>
      <c r="E166" s="20"/>
      <c r="F166" s="20"/>
      <c r="G166" s="20"/>
      <c r="H166" s="21"/>
      <c r="I166" s="118"/>
      <c r="J166" s="137"/>
    </row>
    <row r="167" spans="1:10" ht="12.75">
      <c r="A167" s="20" t="s">
        <v>1474</v>
      </c>
      <c r="B167" s="20"/>
      <c r="C167" s="20"/>
      <c r="D167" s="289"/>
      <c r="E167" s="20"/>
      <c r="F167" s="20"/>
      <c r="G167" s="20"/>
      <c r="H167" s="21"/>
      <c r="I167" s="118"/>
      <c r="J167" s="137"/>
    </row>
    <row r="168" spans="1:10" ht="12.75">
      <c r="A168" s="20" t="s">
        <v>1474</v>
      </c>
      <c r="B168" s="20"/>
      <c r="C168" s="20"/>
      <c r="D168" s="289"/>
      <c r="E168" s="20"/>
      <c r="F168" s="20"/>
      <c r="G168" s="20"/>
      <c r="H168" s="21"/>
      <c r="I168" s="118"/>
      <c r="J168" s="137"/>
    </row>
    <row r="169" spans="1:10" ht="12.75">
      <c r="A169" s="20" t="s">
        <v>1474</v>
      </c>
      <c r="B169" s="20"/>
      <c r="C169" s="20"/>
      <c r="D169" s="289"/>
      <c r="E169" s="20"/>
      <c r="F169" s="20"/>
      <c r="G169" s="20"/>
      <c r="H169" s="21"/>
      <c r="I169" s="118"/>
      <c r="J169" s="137"/>
    </row>
    <row r="170" spans="1:10" ht="12.75">
      <c r="A170" s="20" t="s">
        <v>1474</v>
      </c>
      <c r="B170" s="20"/>
      <c r="C170" s="20"/>
      <c r="D170" s="289"/>
      <c r="E170" s="20"/>
      <c r="F170" s="20"/>
      <c r="G170" s="20"/>
      <c r="H170" s="21"/>
      <c r="I170" s="118"/>
      <c r="J170" s="137"/>
    </row>
    <row r="171" spans="1:10" ht="12.75">
      <c r="A171" s="20" t="s">
        <v>1474</v>
      </c>
      <c r="B171" s="20"/>
      <c r="C171" s="20"/>
      <c r="D171" s="289"/>
      <c r="E171" s="20"/>
      <c r="F171" s="20"/>
      <c r="G171" s="20"/>
      <c r="H171" s="21"/>
      <c r="I171" s="118"/>
      <c r="J171" s="137"/>
    </row>
    <row r="172" spans="1:10" ht="12.75">
      <c r="A172" s="20" t="s">
        <v>1474</v>
      </c>
      <c r="B172" s="20"/>
      <c r="C172" s="20"/>
      <c r="D172" s="289"/>
      <c r="E172" s="20"/>
      <c r="F172" s="20"/>
      <c r="G172" s="20"/>
      <c r="H172" s="21"/>
      <c r="I172" s="118"/>
      <c r="J172" s="137"/>
    </row>
    <row r="173" spans="1:10" ht="12.75">
      <c r="A173" s="20" t="s">
        <v>1474</v>
      </c>
      <c r="B173" s="20"/>
      <c r="C173" s="20"/>
      <c r="D173" s="289"/>
      <c r="E173" s="20"/>
      <c r="F173" s="20"/>
      <c r="G173" s="20"/>
      <c r="H173" s="21"/>
      <c r="I173" s="118"/>
      <c r="J173" s="137"/>
    </row>
    <row r="174" spans="1:10" ht="12.75">
      <c r="A174" s="20"/>
      <c r="B174" s="20"/>
      <c r="C174" s="20"/>
      <c r="D174" s="23"/>
      <c r="E174" s="20"/>
      <c r="F174" s="20"/>
      <c r="G174" s="20"/>
      <c r="H174" s="21"/>
      <c r="I174" s="118"/>
      <c r="J174" s="137"/>
    </row>
    <row r="175" spans="1:10" ht="12.75">
      <c r="A175" s="20"/>
      <c r="B175" s="20"/>
      <c r="C175" s="20"/>
      <c r="D175" s="23"/>
      <c r="E175" s="20"/>
      <c r="F175" s="20"/>
      <c r="G175" s="20"/>
      <c r="H175" s="21"/>
      <c r="I175" s="118"/>
      <c r="J175" s="137"/>
    </row>
    <row r="176" spans="1:10" ht="12.75">
      <c r="A176" s="20"/>
      <c r="B176" s="20"/>
      <c r="C176" s="20"/>
      <c r="D176" s="23"/>
      <c r="E176" s="20"/>
      <c r="F176" s="20"/>
      <c r="G176" s="20"/>
      <c r="H176" s="21"/>
      <c r="I176" s="118"/>
      <c r="J176" s="137"/>
    </row>
    <row r="177" spans="1:10" ht="12.75">
      <c r="A177" s="20"/>
      <c r="B177" s="20"/>
      <c r="C177" s="20"/>
      <c r="D177" s="23"/>
      <c r="E177" s="20"/>
      <c r="F177" s="20"/>
      <c r="G177" s="20"/>
      <c r="H177" s="21"/>
      <c r="I177" s="118"/>
      <c r="J177" s="137"/>
    </row>
    <row r="178" spans="1:10" ht="12.75">
      <c r="A178" s="20"/>
      <c r="B178" s="20"/>
      <c r="C178" s="20"/>
      <c r="D178" s="23"/>
      <c r="E178" s="20"/>
      <c r="F178" s="20"/>
      <c r="G178" s="20"/>
      <c r="H178" s="21"/>
      <c r="I178" s="118"/>
      <c r="J178" s="137"/>
    </row>
    <row r="179" spans="1:10" ht="12.75">
      <c r="A179" s="20"/>
      <c r="B179" s="20"/>
      <c r="C179" s="20"/>
      <c r="D179" s="23"/>
      <c r="E179" s="20"/>
      <c r="F179" s="20"/>
      <c r="G179" s="20"/>
      <c r="H179" s="21"/>
      <c r="I179" s="118"/>
      <c r="J179" s="137"/>
    </row>
    <row r="180" spans="1:10" ht="12.75">
      <c r="A180" s="20"/>
      <c r="B180" s="20"/>
      <c r="C180" s="20"/>
      <c r="D180" s="23"/>
      <c r="E180" s="20"/>
      <c r="F180" s="20"/>
      <c r="G180" s="20"/>
      <c r="H180" s="21"/>
      <c r="I180" s="118"/>
      <c r="J180" s="137"/>
    </row>
    <row r="181" spans="1:10" ht="12.75">
      <c r="A181" s="20"/>
      <c r="B181" s="20"/>
      <c r="C181" s="20"/>
      <c r="D181" s="23"/>
      <c r="E181" s="20"/>
      <c r="F181" s="20"/>
      <c r="G181" s="20"/>
      <c r="H181" s="21"/>
      <c r="I181" s="118"/>
      <c r="J181" s="137"/>
    </row>
    <row r="182" spans="1:10" ht="12.75">
      <c r="A182" s="20"/>
      <c r="B182" s="20"/>
      <c r="C182" s="20"/>
      <c r="D182" s="23"/>
      <c r="E182" s="20"/>
      <c r="F182" s="20"/>
      <c r="G182" s="20"/>
      <c r="H182" s="21"/>
      <c r="I182" s="118"/>
      <c r="J182" s="137"/>
    </row>
    <row r="183" spans="1:10" ht="12.75">
      <c r="A183" s="20"/>
      <c r="B183" s="20"/>
      <c r="C183" s="20"/>
      <c r="D183" s="23"/>
      <c r="E183" s="20"/>
      <c r="F183" s="20"/>
      <c r="G183" s="20"/>
      <c r="H183" s="21"/>
      <c r="I183" s="118"/>
      <c r="J183" s="137"/>
    </row>
    <row r="184" spans="1:10" ht="12.75">
      <c r="A184" s="20"/>
      <c r="B184" s="20"/>
      <c r="C184" s="20"/>
      <c r="D184" s="23"/>
      <c r="E184" s="20"/>
      <c r="F184" s="20"/>
      <c r="G184" s="20"/>
      <c r="H184" s="21"/>
      <c r="I184" s="118"/>
      <c r="J184" s="137"/>
    </row>
    <row r="185" spans="1:10" ht="12.75">
      <c r="A185" s="20"/>
      <c r="B185" s="20"/>
      <c r="C185" s="20"/>
      <c r="D185" s="23"/>
      <c r="E185" s="20"/>
      <c r="F185" s="20"/>
      <c r="G185" s="20"/>
      <c r="H185" s="21"/>
      <c r="I185" s="118"/>
      <c r="J185" s="137"/>
    </row>
    <row r="186" spans="1:10" ht="12.75">
      <c r="A186" s="20"/>
      <c r="B186" s="20"/>
      <c r="C186" s="20"/>
      <c r="D186" s="23"/>
      <c r="E186" s="20"/>
      <c r="F186" s="20"/>
      <c r="G186" s="20"/>
      <c r="H186" s="21"/>
      <c r="I186" s="118"/>
      <c r="J186" s="137"/>
    </row>
    <row r="187" spans="1:10" ht="12.75">
      <c r="A187" s="20"/>
      <c r="B187" s="20"/>
      <c r="C187" s="20"/>
      <c r="D187" s="23"/>
      <c r="E187" s="20"/>
      <c r="F187" s="20"/>
      <c r="G187" s="20"/>
      <c r="H187" s="21"/>
      <c r="I187" s="118"/>
      <c r="J187" s="137"/>
    </row>
    <row r="188" spans="1:10" ht="12.75">
      <c r="A188" s="20"/>
      <c r="B188" s="20"/>
      <c r="C188" s="20"/>
      <c r="D188" s="23"/>
      <c r="E188" s="20"/>
      <c r="F188" s="20"/>
      <c r="G188" s="20"/>
      <c r="H188" s="21"/>
      <c r="I188" s="118"/>
      <c r="J188" s="137"/>
    </row>
    <row r="189" spans="1:10" ht="12.75">
      <c r="A189" s="20"/>
      <c r="B189" s="20"/>
      <c r="C189" s="20"/>
      <c r="D189" s="23"/>
      <c r="E189" s="20"/>
      <c r="F189" s="20"/>
      <c r="G189" s="20"/>
      <c r="H189" s="21"/>
      <c r="I189" s="118"/>
      <c r="J189" s="137"/>
    </row>
    <row r="190" spans="1:10" ht="12.75">
      <c r="A190" s="20"/>
      <c r="B190" s="20"/>
      <c r="C190" s="20"/>
      <c r="D190" s="23"/>
      <c r="E190" s="20"/>
      <c r="F190" s="20"/>
      <c r="G190" s="20"/>
      <c r="H190" s="21"/>
      <c r="I190" s="118"/>
      <c r="J190" s="137"/>
    </row>
    <row r="191" spans="1:10" ht="12.75">
      <c r="A191" s="20"/>
      <c r="B191" s="20"/>
      <c r="C191" s="20"/>
      <c r="D191" s="23"/>
      <c r="E191" s="20"/>
      <c r="F191" s="20"/>
      <c r="G191" s="20"/>
      <c r="H191" s="21"/>
      <c r="I191" s="118"/>
      <c r="J191" s="137"/>
    </row>
    <row r="192" spans="1:10" ht="12.75">
      <c r="A192" s="20"/>
      <c r="B192" s="20"/>
      <c r="C192" s="20"/>
      <c r="D192" s="23"/>
      <c r="E192" s="20"/>
      <c r="F192" s="20"/>
      <c r="G192" s="20"/>
      <c r="H192" s="21"/>
      <c r="I192" s="118"/>
      <c r="J192" s="137"/>
    </row>
    <row r="193" spans="1:10" ht="12.75">
      <c r="A193" s="20"/>
      <c r="B193" s="20"/>
      <c r="C193" s="20"/>
      <c r="D193" s="23"/>
      <c r="E193" s="20"/>
      <c r="F193" s="20"/>
      <c r="G193" s="20"/>
      <c r="H193" s="21"/>
      <c r="I193" s="118"/>
      <c r="J193" s="137"/>
    </row>
    <row r="194" spans="1:10" ht="12.75">
      <c r="A194" s="20"/>
      <c r="B194" s="20"/>
      <c r="C194" s="20"/>
      <c r="D194" s="23"/>
      <c r="E194" s="20"/>
      <c r="F194" s="20"/>
      <c r="G194" s="20"/>
      <c r="H194" s="21"/>
      <c r="I194" s="118"/>
      <c r="J194" s="137"/>
    </row>
    <row r="195" spans="1:10" ht="12.75">
      <c r="A195" s="20"/>
      <c r="B195" s="20"/>
      <c r="C195" s="20"/>
      <c r="D195" s="23"/>
      <c r="E195" s="20"/>
      <c r="F195" s="20"/>
      <c r="G195" s="20"/>
      <c r="H195" s="21"/>
      <c r="I195" s="118"/>
      <c r="J195" s="137"/>
    </row>
    <row r="196" spans="1:10" ht="12.75">
      <c r="A196" s="20"/>
      <c r="B196" s="20"/>
      <c r="C196" s="20"/>
      <c r="D196" s="23"/>
      <c r="E196" s="20"/>
      <c r="F196" s="20"/>
      <c r="G196" s="20"/>
      <c r="H196" s="21"/>
      <c r="I196" s="118"/>
      <c r="J196" s="137"/>
    </row>
    <row r="197" spans="1:10" ht="12.75">
      <c r="A197" s="20"/>
      <c r="B197" s="20"/>
      <c r="C197" s="20"/>
      <c r="D197" s="23"/>
      <c r="E197" s="20"/>
      <c r="F197" s="20"/>
      <c r="G197" s="20"/>
      <c r="H197" s="21"/>
      <c r="I197" s="118"/>
      <c r="J197" s="137"/>
    </row>
    <row r="198" spans="1:10" ht="12.75">
      <c r="A198" s="20"/>
      <c r="B198" s="20"/>
      <c r="C198" s="20"/>
      <c r="D198" s="23"/>
      <c r="E198" s="20"/>
      <c r="F198" s="20"/>
      <c r="G198" s="20"/>
      <c r="H198" s="21"/>
      <c r="I198" s="118"/>
      <c r="J198" s="137"/>
    </row>
    <row r="199" spans="1:10" ht="12.75">
      <c r="A199" s="20"/>
      <c r="B199" s="20"/>
      <c r="C199" s="20"/>
      <c r="D199" s="23"/>
      <c r="E199" s="20"/>
      <c r="F199" s="20"/>
      <c r="G199" s="20"/>
      <c r="H199" s="21"/>
      <c r="I199" s="118"/>
      <c r="J199" s="137"/>
    </row>
    <row r="200" spans="1:10" ht="12.75">
      <c r="A200" s="20"/>
      <c r="B200" s="20"/>
      <c r="C200" s="20"/>
      <c r="D200" s="23"/>
      <c r="E200" s="20"/>
      <c r="F200" s="20"/>
      <c r="G200" s="20"/>
      <c r="H200" s="21"/>
      <c r="I200" s="118"/>
      <c r="J200" s="137"/>
    </row>
    <row r="201" spans="1:10" ht="12.75">
      <c r="A201" s="20"/>
      <c r="B201" s="20"/>
      <c r="C201" s="20"/>
      <c r="D201" s="23"/>
      <c r="E201" s="20"/>
      <c r="F201" s="20"/>
      <c r="G201" s="20"/>
      <c r="H201" s="21"/>
      <c r="I201" s="118"/>
      <c r="J201" s="137"/>
    </row>
    <row r="202" spans="1:10" ht="12.75">
      <c r="A202" s="20"/>
      <c r="B202" s="20"/>
      <c r="C202" s="20"/>
      <c r="D202" s="23"/>
      <c r="E202" s="20"/>
      <c r="F202" s="20"/>
      <c r="G202" s="20"/>
      <c r="H202" s="21"/>
      <c r="I202" s="118"/>
      <c r="J202" s="137"/>
    </row>
    <row r="203" spans="1:10" ht="12.75">
      <c r="A203" s="20"/>
      <c r="B203" s="20"/>
      <c r="C203" s="20"/>
      <c r="D203" s="23"/>
      <c r="E203" s="20"/>
      <c r="F203" s="20"/>
      <c r="G203" s="20"/>
      <c r="H203" s="21"/>
      <c r="I203" s="118"/>
      <c r="J203" s="137"/>
    </row>
    <row r="204" spans="1:10" ht="12.75">
      <c r="A204" s="20"/>
      <c r="B204" s="20"/>
      <c r="C204" s="20"/>
      <c r="D204" s="23"/>
      <c r="E204" s="20"/>
      <c r="F204" s="20"/>
      <c r="G204" s="20"/>
      <c r="H204" s="21"/>
      <c r="I204" s="118"/>
      <c r="J204" s="137"/>
    </row>
    <row r="205" spans="1:10" ht="12.75">
      <c r="A205" s="20"/>
      <c r="B205" s="20"/>
      <c r="C205" s="20"/>
      <c r="D205" s="23"/>
      <c r="E205" s="20"/>
      <c r="F205" s="20"/>
      <c r="G205" s="20"/>
      <c r="H205" s="21"/>
      <c r="I205" s="118"/>
      <c r="J205" s="137"/>
    </row>
    <row r="206" spans="1:10" ht="12.75">
      <c r="A206" s="20"/>
      <c r="B206" s="20"/>
      <c r="C206" s="20"/>
      <c r="D206" s="23"/>
      <c r="E206" s="20"/>
      <c r="F206" s="20"/>
      <c r="G206" s="20"/>
      <c r="H206" s="21"/>
      <c r="I206" s="118"/>
      <c r="J206" s="137"/>
    </row>
    <row r="207" spans="1:10" ht="12.75">
      <c r="A207" s="20"/>
      <c r="B207" s="20"/>
      <c r="C207" s="20"/>
      <c r="D207" s="23"/>
      <c r="E207" s="20"/>
      <c r="F207" s="20"/>
      <c r="G207" s="20"/>
      <c r="H207" s="21"/>
      <c r="I207" s="118"/>
      <c r="J207" s="137"/>
    </row>
    <row r="208" spans="1:10" ht="12.75">
      <c r="A208" s="20"/>
      <c r="B208" s="20"/>
      <c r="C208" s="20"/>
      <c r="D208" s="23"/>
      <c r="E208" s="20"/>
      <c r="F208" s="20"/>
      <c r="G208" s="20"/>
      <c r="H208" s="21"/>
      <c r="I208" s="118"/>
      <c r="J208" s="137"/>
    </row>
    <row r="209" spans="1:10" ht="12.75">
      <c r="A209" s="20"/>
      <c r="B209" s="20"/>
      <c r="C209" s="20"/>
      <c r="D209" s="23"/>
      <c r="E209" s="20"/>
      <c r="F209" s="20"/>
      <c r="G209" s="20"/>
      <c r="H209" s="21"/>
      <c r="I209" s="118"/>
      <c r="J209" s="137"/>
    </row>
    <row r="210" spans="1:10" ht="12.75">
      <c r="A210" s="20"/>
      <c r="B210" s="20"/>
      <c r="C210" s="20"/>
      <c r="D210" s="23"/>
      <c r="E210" s="20"/>
      <c r="F210" s="20"/>
      <c r="G210" s="20"/>
      <c r="H210" s="21"/>
      <c r="I210" s="118"/>
      <c r="J210" s="137"/>
    </row>
    <row r="211" spans="1:10" ht="12.75">
      <c r="A211" s="20"/>
      <c r="B211" s="20"/>
      <c r="C211" s="20"/>
      <c r="D211" s="23"/>
      <c r="E211" s="20"/>
      <c r="F211" s="20"/>
      <c r="G211" s="20"/>
      <c r="H211" s="21"/>
      <c r="I211" s="118"/>
      <c r="J211" s="137"/>
    </row>
    <row r="212" spans="1:10" ht="12.75">
      <c r="A212" s="20"/>
      <c r="B212" s="20"/>
      <c r="C212" s="20"/>
      <c r="D212" s="23"/>
      <c r="E212" s="20"/>
      <c r="F212" s="20"/>
      <c r="G212" s="20"/>
      <c r="H212" s="21"/>
      <c r="I212" s="118"/>
      <c r="J212" s="137"/>
    </row>
    <row r="213" spans="1:10" ht="12.75">
      <c r="A213" s="20"/>
      <c r="B213" s="20"/>
      <c r="C213" s="20"/>
      <c r="D213" s="23"/>
      <c r="E213" s="20"/>
      <c r="F213" s="20"/>
      <c r="G213" s="20"/>
      <c r="H213" s="21"/>
      <c r="I213" s="118"/>
      <c r="J213" s="137"/>
    </row>
    <row r="214" spans="1:10" ht="12.75">
      <c r="A214" s="20"/>
      <c r="B214" s="20"/>
      <c r="C214" s="20"/>
      <c r="D214" s="23"/>
      <c r="E214" s="20"/>
      <c r="F214" s="20"/>
      <c r="G214" s="20"/>
      <c r="H214" s="21"/>
      <c r="I214" s="118"/>
      <c r="J214" s="137"/>
    </row>
    <row r="215" spans="1:10" ht="12.75">
      <c r="A215" s="20"/>
      <c r="B215" s="20"/>
      <c r="C215" s="20"/>
      <c r="D215" s="23"/>
      <c r="E215" s="20"/>
      <c r="F215" s="20"/>
      <c r="G215" s="20"/>
      <c r="H215" s="21"/>
      <c r="I215" s="118"/>
      <c r="J215" s="137"/>
    </row>
    <row r="216" spans="1:10" ht="12.75">
      <c r="A216" s="20"/>
      <c r="B216" s="20"/>
      <c r="C216" s="20"/>
      <c r="D216" s="23"/>
      <c r="E216" s="20"/>
      <c r="F216" s="20"/>
      <c r="G216" s="20"/>
      <c r="H216" s="21"/>
      <c r="I216" s="118"/>
      <c r="J216" s="137"/>
    </row>
    <row r="217" spans="1:10" ht="12.75">
      <c r="A217" s="20"/>
      <c r="B217" s="20"/>
      <c r="C217" s="20"/>
      <c r="D217" s="23"/>
      <c r="E217" s="20"/>
      <c r="F217" s="20"/>
      <c r="G217" s="20"/>
      <c r="H217" s="21"/>
      <c r="I217" s="118"/>
      <c r="J217" s="137"/>
    </row>
    <row r="218" spans="1:10" ht="12.75">
      <c r="A218" s="20"/>
      <c r="B218" s="20"/>
      <c r="C218" s="20"/>
      <c r="D218" s="23"/>
      <c r="E218" s="20"/>
      <c r="F218" s="20"/>
      <c r="G218" s="20"/>
      <c r="H218" s="21"/>
      <c r="I218" s="118"/>
      <c r="J218" s="137"/>
    </row>
    <row r="219" spans="1:10" ht="12.75">
      <c r="A219" s="20"/>
      <c r="B219" s="20"/>
      <c r="C219" s="20"/>
      <c r="D219" s="23"/>
      <c r="E219" s="20"/>
      <c r="F219" s="20"/>
      <c r="G219" s="20"/>
      <c r="H219" s="21"/>
      <c r="I219" s="118"/>
      <c r="J219" s="137"/>
    </row>
    <row r="220" spans="1:10" ht="12.75">
      <c r="A220" s="20"/>
      <c r="B220" s="20"/>
      <c r="C220" s="20"/>
      <c r="D220" s="23"/>
      <c r="E220" s="20"/>
      <c r="F220" s="20"/>
      <c r="G220" s="20"/>
      <c r="H220" s="21"/>
      <c r="I220" s="118"/>
      <c r="J220" s="137"/>
    </row>
    <row r="221" spans="1:10" ht="12.75">
      <c r="A221" s="20"/>
      <c r="B221" s="20"/>
      <c r="C221" s="20"/>
      <c r="D221" s="23"/>
      <c r="E221" s="20"/>
      <c r="F221" s="20"/>
      <c r="G221" s="20"/>
      <c r="H221" s="21"/>
      <c r="I221" s="118"/>
      <c r="J221" s="137"/>
    </row>
    <row r="222" spans="1:10" ht="12.75">
      <c r="A222" s="20"/>
      <c r="B222" s="20"/>
      <c r="C222" s="20"/>
      <c r="D222" s="23"/>
      <c r="E222" s="20"/>
      <c r="F222" s="20"/>
      <c r="G222" s="20"/>
      <c r="H222" s="21"/>
      <c r="I222" s="118"/>
      <c r="J222" s="137"/>
    </row>
    <row r="223" spans="1:10" ht="12.75">
      <c r="A223" s="20"/>
      <c r="B223" s="20"/>
      <c r="C223" s="20"/>
      <c r="D223" s="23"/>
      <c r="E223" s="20"/>
      <c r="F223" s="20"/>
      <c r="G223" s="20"/>
      <c r="H223" s="21"/>
      <c r="I223" s="118"/>
      <c r="J223" s="137"/>
    </row>
    <row r="224" spans="1:10" ht="12.75">
      <c r="A224" s="20"/>
      <c r="B224" s="20"/>
      <c r="C224" s="20"/>
      <c r="D224" s="23"/>
      <c r="E224" s="20"/>
      <c r="F224" s="20"/>
      <c r="G224" s="20"/>
      <c r="H224" s="21"/>
      <c r="I224" s="118"/>
      <c r="J224" s="137"/>
    </row>
    <row r="225" spans="1:10" ht="12.75">
      <c r="A225" s="20"/>
      <c r="B225" s="20"/>
      <c r="C225" s="20"/>
      <c r="D225" s="23"/>
      <c r="E225" s="20"/>
      <c r="F225" s="20"/>
      <c r="G225" s="20"/>
      <c r="H225" s="21"/>
      <c r="I225" s="118"/>
      <c r="J225" s="137"/>
    </row>
    <row r="226" spans="1:10" ht="12.75">
      <c r="A226" s="20"/>
      <c r="B226" s="20"/>
      <c r="C226" s="20"/>
      <c r="D226" s="23"/>
      <c r="E226" s="20"/>
      <c r="F226" s="20"/>
      <c r="G226" s="20"/>
      <c r="H226" s="21"/>
      <c r="I226" s="118"/>
      <c r="J226" s="137"/>
    </row>
    <row r="227" spans="1:10" ht="12.75">
      <c r="A227" s="20"/>
      <c r="B227" s="20"/>
      <c r="C227" s="20"/>
      <c r="D227" s="23"/>
      <c r="E227" s="20"/>
      <c r="F227" s="20"/>
      <c r="G227" s="20"/>
      <c r="H227" s="21"/>
      <c r="I227" s="118"/>
      <c r="J227" s="137"/>
    </row>
    <row r="228" spans="1:10" ht="12.75">
      <c r="A228" s="20"/>
      <c r="B228" s="20"/>
      <c r="C228" s="20"/>
      <c r="D228" s="23"/>
      <c r="E228" s="20"/>
      <c r="F228" s="20"/>
      <c r="G228" s="20"/>
      <c r="H228" s="21"/>
      <c r="I228" s="118"/>
      <c r="J228" s="137"/>
    </row>
    <row r="229" spans="1:10" ht="12.75">
      <c r="A229" s="20"/>
      <c r="B229" s="20"/>
      <c r="C229" s="20"/>
      <c r="D229" s="23"/>
      <c r="E229" s="20"/>
      <c r="F229" s="20"/>
      <c r="G229" s="20"/>
      <c r="H229" s="21"/>
      <c r="I229" s="118"/>
      <c r="J229" s="137"/>
    </row>
    <row r="230" spans="1:10" ht="12.75">
      <c r="A230" s="20"/>
      <c r="B230" s="20"/>
      <c r="C230" s="20"/>
      <c r="D230" s="23"/>
      <c r="E230" s="20"/>
      <c r="F230" s="20"/>
      <c r="G230" s="20"/>
      <c r="H230" s="21"/>
      <c r="I230" s="118"/>
      <c r="J230" s="137"/>
    </row>
    <row r="231" spans="1:10" ht="12.75">
      <c r="A231" s="20"/>
      <c r="B231" s="20"/>
      <c r="C231" s="20"/>
      <c r="D231" s="23"/>
      <c r="E231" s="20"/>
      <c r="F231" s="20"/>
      <c r="G231" s="20"/>
      <c r="H231" s="21"/>
      <c r="I231" s="118"/>
      <c r="J231" s="137"/>
    </row>
    <row r="232" spans="1:10" ht="12.75">
      <c r="A232" s="20"/>
      <c r="B232" s="20"/>
      <c r="C232" s="20"/>
      <c r="D232" s="23"/>
      <c r="E232" s="20"/>
      <c r="F232" s="20"/>
      <c r="G232" s="20"/>
      <c r="H232" s="21"/>
      <c r="I232" s="118"/>
      <c r="J232" s="137"/>
    </row>
    <row r="233" spans="1:10" ht="12.75">
      <c r="A233" s="20"/>
      <c r="B233" s="20"/>
      <c r="C233" s="20"/>
      <c r="D233" s="23"/>
      <c r="E233" s="20"/>
      <c r="F233" s="20"/>
      <c r="G233" s="20"/>
      <c r="H233" s="21"/>
      <c r="I233" s="118"/>
      <c r="J233" s="137"/>
    </row>
    <row r="234" spans="1:10" ht="12.75">
      <c r="A234" s="20"/>
      <c r="B234" s="20"/>
      <c r="C234" s="20"/>
      <c r="D234" s="23"/>
      <c r="E234" s="20"/>
      <c r="F234" s="20"/>
      <c r="G234" s="20"/>
      <c r="H234" s="21"/>
      <c r="I234" s="118"/>
      <c r="J234" s="137"/>
    </row>
    <row r="235" spans="1:10" ht="12.75">
      <c r="A235" s="20"/>
      <c r="B235" s="20"/>
      <c r="C235" s="20"/>
      <c r="D235" s="23"/>
      <c r="E235" s="20"/>
      <c r="F235" s="20"/>
      <c r="G235" s="20"/>
      <c r="H235" s="21"/>
      <c r="I235" s="118"/>
      <c r="J235" s="137"/>
    </row>
    <row r="236" spans="1:10" ht="12.75">
      <c r="A236" s="20"/>
      <c r="B236" s="20"/>
      <c r="C236" s="20"/>
      <c r="D236" s="23"/>
      <c r="E236" s="20"/>
      <c r="F236" s="20"/>
      <c r="G236" s="20"/>
      <c r="H236" s="21"/>
      <c r="I236" s="118"/>
      <c r="J236" s="137"/>
    </row>
    <row r="237" spans="1:10" ht="12.75">
      <c r="A237" s="20"/>
      <c r="B237" s="20"/>
      <c r="C237" s="20"/>
      <c r="D237" s="23"/>
      <c r="E237" s="20"/>
      <c r="F237" s="20"/>
      <c r="G237" s="20"/>
      <c r="H237" s="21"/>
      <c r="I237" s="118"/>
      <c r="J237" s="137"/>
    </row>
    <row r="238" spans="1:10" ht="12.75">
      <c r="A238" s="20"/>
      <c r="B238" s="20"/>
      <c r="C238" s="20"/>
      <c r="D238" s="23"/>
      <c r="E238" s="20"/>
      <c r="F238" s="20"/>
      <c r="G238" s="20"/>
      <c r="H238" s="21"/>
      <c r="I238" s="118"/>
      <c r="J238" s="137"/>
    </row>
    <row r="239" spans="1:10" ht="12.75">
      <c r="A239" s="20"/>
      <c r="B239" s="20"/>
      <c r="C239" s="20"/>
      <c r="D239" s="23"/>
      <c r="E239" s="20"/>
      <c r="F239" s="20"/>
      <c r="G239" s="20"/>
      <c r="H239" s="21"/>
      <c r="I239" s="118"/>
      <c r="J239" s="137"/>
    </row>
    <row r="240" spans="1:10" ht="12.75">
      <c r="A240" s="20"/>
      <c r="B240" s="20"/>
      <c r="C240" s="20"/>
      <c r="D240" s="23"/>
      <c r="E240" s="20"/>
      <c r="F240" s="20"/>
      <c r="G240" s="20"/>
      <c r="H240" s="21"/>
      <c r="I240" s="118"/>
      <c r="J240" s="137"/>
    </row>
    <row r="241" spans="1:10" ht="12.75">
      <c r="A241" s="20"/>
      <c r="B241" s="20"/>
      <c r="C241" s="20"/>
      <c r="D241" s="23"/>
      <c r="E241" s="20"/>
      <c r="F241" s="20"/>
      <c r="G241" s="20"/>
      <c r="H241" s="21"/>
      <c r="I241" s="118"/>
      <c r="J241" s="137"/>
    </row>
    <row r="242" spans="1:10" ht="12.75">
      <c r="A242" s="20"/>
      <c r="B242" s="20"/>
      <c r="C242" s="20"/>
      <c r="D242" s="23"/>
      <c r="E242" s="20"/>
      <c r="F242" s="20"/>
      <c r="G242" s="20"/>
      <c r="H242" s="21"/>
      <c r="I242" s="118"/>
      <c r="J242" s="137"/>
    </row>
    <row r="243" spans="1:10" ht="12.75">
      <c r="A243" s="20"/>
      <c r="B243" s="20"/>
      <c r="C243" s="20"/>
      <c r="D243" s="23"/>
      <c r="E243" s="20"/>
      <c r="F243" s="20"/>
      <c r="G243" s="20"/>
      <c r="H243" s="21"/>
      <c r="I243" s="118"/>
      <c r="J243" s="137"/>
    </row>
    <row r="244" spans="1:10" ht="12.75">
      <c r="A244" s="20"/>
      <c r="B244" s="20"/>
      <c r="C244" s="20"/>
      <c r="D244" s="23"/>
      <c r="E244" s="20"/>
      <c r="F244" s="20"/>
      <c r="G244" s="20"/>
      <c r="H244" s="21"/>
      <c r="I244" s="118"/>
      <c r="J244" s="137"/>
    </row>
    <row r="245" spans="1:10" ht="12.75">
      <c r="A245" s="20"/>
      <c r="B245" s="20"/>
      <c r="C245" s="20"/>
      <c r="D245" s="23"/>
      <c r="E245" s="20"/>
      <c r="F245" s="20"/>
      <c r="G245" s="20"/>
      <c r="H245" s="21"/>
      <c r="I245" s="118"/>
      <c r="J245" s="137"/>
    </row>
    <row r="246" spans="1:10" ht="12.75">
      <c r="A246" s="20"/>
      <c r="B246" s="20"/>
      <c r="C246" s="20"/>
      <c r="D246" s="23"/>
      <c r="E246" s="20"/>
      <c r="F246" s="20"/>
      <c r="G246" s="20"/>
      <c r="H246" s="21"/>
      <c r="I246" s="118"/>
      <c r="J246" s="137"/>
    </row>
    <row r="247" spans="1:10" ht="12.75">
      <c r="A247" s="20"/>
      <c r="B247" s="20"/>
      <c r="C247" s="20"/>
      <c r="D247" s="23"/>
      <c r="E247" s="20"/>
      <c r="F247" s="20"/>
      <c r="G247" s="20"/>
      <c r="H247" s="21"/>
      <c r="I247" s="118"/>
      <c r="J247" s="137"/>
    </row>
    <row r="248" spans="1:10" ht="12.75">
      <c r="A248" s="20"/>
      <c r="B248" s="20"/>
      <c r="C248" s="20"/>
      <c r="D248" s="23"/>
      <c r="E248" s="20"/>
      <c r="F248" s="20"/>
      <c r="G248" s="20"/>
      <c r="H248" s="21"/>
      <c r="I248" s="118"/>
      <c r="J248" s="137"/>
    </row>
    <row r="249" spans="1:10" ht="12.75">
      <c r="A249" s="20"/>
      <c r="B249" s="20"/>
      <c r="C249" s="20"/>
      <c r="D249" s="23"/>
      <c r="E249" s="20"/>
      <c r="F249" s="20"/>
      <c r="G249" s="20"/>
      <c r="H249" s="21"/>
      <c r="I249" s="118"/>
      <c r="J249" s="137"/>
    </row>
    <row r="250" spans="1:10" ht="12.75">
      <c r="A250" s="20"/>
      <c r="B250" s="20"/>
      <c r="C250" s="20"/>
      <c r="D250" s="23"/>
      <c r="E250" s="20"/>
      <c r="F250" s="20"/>
      <c r="G250" s="20"/>
      <c r="H250" s="21"/>
      <c r="I250" s="118"/>
      <c r="J250" s="137"/>
    </row>
    <row r="251" spans="1:10" ht="12.75">
      <c r="A251" s="20"/>
      <c r="B251" s="20"/>
      <c r="C251" s="20"/>
      <c r="D251" s="23"/>
      <c r="E251" s="20"/>
      <c r="F251" s="20"/>
      <c r="G251" s="20"/>
      <c r="H251" s="21"/>
      <c r="I251" s="118"/>
      <c r="J251" s="137"/>
    </row>
    <row r="252" spans="1:10" ht="12.75">
      <c r="A252" s="20"/>
      <c r="B252" s="20"/>
      <c r="C252" s="20"/>
      <c r="D252" s="23"/>
      <c r="E252" s="20"/>
      <c r="F252" s="20"/>
      <c r="G252" s="20"/>
      <c r="H252" s="21"/>
      <c r="I252" s="118"/>
      <c r="J252" s="137"/>
    </row>
    <row r="253" spans="1:10" ht="12.75">
      <c r="A253" s="20"/>
      <c r="B253" s="20"/>
      <c r="C253" s="20"/>
      <c r="D253" s="23"/>
      <c r="E253" s="20"/>
      <c r="F253" s="20"/>
      <c r="G253" s="20"/>
      <c r="H253" s="21"/>
      <c r="I253" s="118"/>
      <c r="J253" s="137"/>
    </row>
    <row r="254" spans="1:10" ht="12.75">
      <c r="A254" s="20"/>
      <c r="B254" s="20"/>
      <c r="C254" s="20"/>
      <c r="D254" s="23"/>
      <c r="E254" s="20"/>
      <c r="F254" s="20"/>
      <c r="G254" s="20"/>
      <c r="H254" s="21"/>
      <c r="I254" s="118"/>
      <c r="J254" s="137"/>
    </row>
    <row r="255" spans="1:10" ht="12.75">
      <c r="A255" s="20"/>
      <c r="B255" s="20"/>
      <c r="C255" s="20"/>
      <c r="D255" s="23"/>
      <c r="E255" s="20"/>
      <c r="F255" s="20"/>
      <c r="G255" s="20"/>
      <c r="H255" s="21"/>
      <c r="I255" s="118"/>
      <c r="J255" s="137"/>
    </row>
    <row r="256" spans="1:10" ht="12.75">
      <c r="A256" s="20"/>
      <c r="B256" s="20"/>
      <c r="C256" s="20"/>
      <c r="D256" s="23"/>
      <c r="E256" s="20"/>
      <c r="F256" s="20"/>
      <c r="G256" s="20"/>
      <c r="H256" s="21"/>
      <c r="I256" s="118"/>
      <c r="J256" s="137"/>
    </row>
    <row r="257" spans="1:10" ht="12.75">
      <c r="A257" s="20"/>
      <c r="B257" s="20"/>
      <c r="C257" s="20"/>
      <c r="D257" s="23"/>
      <c r="E257" s="20"/>
      <c r="F257" s="20"/>
      <c r="G257" s="20"/>
      <c r="H257" s="21"/>
      <c r="I257" s="118"/>
      <c r="J257" s="137"/>
    </row>
    <row r="258" spans="1:10" ht="12.75">
      <c r="A258" s="20"/>
      <c r="B258" s="20"/>
      <c r="C258" s="20"/>
      <c r="D258" s="23"/>
      <c r="E258" s="20"/>
      <c r="F258" s="20"/>
      <c r="G258" s="20"/>
      <c r="H258" s="21"/>
      <c r="I258" s="118"/>
      <c r="J258" s="137"/>
    </row>
    <row r="259" spans="1:10" ht="12.75">
      <c r="A259" s="20"/>
      <c r="B259" s="20"/>
      <c r="C259" s="20"/>
      <c r="D259" s="23"/>
      <c r="E259" s="20"/>
      <c r="F259" s="20"/>
      <c r="G259" s="20"/>
      <c r="H259" s="21"/>
      <c r="I259" s="118"/>
      <c r="J259" s="137"/>
    </row>
    <row r="260" spans="1:10" ht="12.75">
      <c r="A260" s="20"/>
      <c r="B260" s="20"/>
      <c r="C260" s="20"/>
      <c r="D260" s="23"/>
      <c r="E260" s="20"/>
      <c r="F260" s="20"/>
      <c r="G260" s="20"/>
      <c r="H260" s="21"/>
      <c r="I260" s="118"/>
      <c r="J260" s="137"/>
    </row>
    <row r="261" spans="1:10" ht="12.75">
      <c r="A261" s="20"/>
      <c r="B261" s="20"/>
      <c r="C261" s="20"/>
      <c r="D261" s="23"/>
      <c r="E261" s="20"/>
      <c r="F261" s="20"/>
      <c r="G261" s="20"/>
      <c r="H261" s="21"/>
      <c r="I261" s="118"/>
      <c r="J261" s="137"/>
    </row>
    <row r="262" spans="1:10" ht="12.75">
      <c r="A262" s="20"/>
      <c r="B262" s="20"/>
      <c r="C262" s="20"/>
      <c r="D262" s="23"/>
      <c r="E262" s="20"/>
      <c r="F262" s="20"/>
      <c r="G262" s="20"/>
      <c r="H262" s="21"/>
      <c r="I262" s="118"/>
      <c r="J262" s="137"/>
    </row>
    <row r="263" spans="1:10" ht="12.75">
      <c r="A263" s="20"/>
      <c r="B263" s="20"/>
      <c r="C263" s="20"/>
      <c r="D263" s="23"/>
      <c r="E263" s="20"/>
      <c r="F263" s="20"/>
      <c r="G263" s="20"/>
      <c r="H263" s="21"/>
      <c r="I263" s="118"/>
      <c r="J263" s="137"/>
    </row>
    <row r="264" spans="1:10" ht="12.75">
      <c r="A264" s="20"/>
      <c r="B264" s="20"/>
      <c r="C264" s="20"/>
      <c r="D264" s="23"/>
      <c r="E264" s="20"/>
      <c r="F264" s="20"/>
      <c r="G264" s="20"/>
      <c r="H264" s="21"/>
      <c r="I264" s="118"/>
      <c r="J264" s="137"/>
    </row>
    <row r="265" spans="1:10" ht="12.75">
      <c r="A265" s="20"/>
      <c r="B265" s="20"/>
      <c r="C265" s="20"/>
      <c r="D265" s="23"/>
      <c r="E265" s="20"/>
      <c r="F265" s="20"/>
      <c r="G265" s="20"/>
      <c r="H265" s="21"/>
      <c r="I265" s="118"/>
      <c r="J265" s="137"/>
    </row>
    <row r="266" spans="1:10" ht="12.75">
      <c r="A266" s="20"/>
      <c r="B266" s="20"/>
      <c r="C266" s="20"/>
      <c r="D266" s="23"/>
      <c r="E266" s="20"/>
      <c r="F266" s="20"/>
      <c r="G266" s="20"/>
      <c r="H266" s="21"/>
      <c r="I266" s="118"/>
      <c r="J266" s="137"/>
    </row>
    <row r="267" spans="1:10" ht="12.75">
      <c r="A267" s="20"/>
      <c r="B267" s="20"/>
      <c r="C267" s="20"/>
      <c r="D267" s="23"/>
      <c r="E267" s="20"/>
      <c r="F267" s="20"/>
      <c r="G267" s="20"/>
      <c r="H267" s="21"/>
      <c r="I267" s="118"/>
      <c r="J267" s="137"/>
    </row>
    <row r="268" spans="1:10" ht="12.75">
      <c r="A268" s="20"/>
      <c r="B268" s="20"/>
      <c r="C268" s="20"/>
      <c r="D268" s="23"/>
      <c r="E268" s="20"/>
      <c r="F268" s="20"/>
      <c r="G268" s="20"/>
      <c r="H268" s="21"/>
      <c r="I268" s="118"/>
      <c r="J268" s="137"/>
    </row>
    <row r="269" spans="1:10" ht="12.75">
      <c r="A269" s="20"/>
      <c r="B269" s="20"/>
      <c r="C269" s="20"/>
      <c r="D269" s="23"/>
      <c r="E269" s="20"/>
      <c r="F269" s="20"/>
      <c r="G269" s="20"/>
      <c r="H269" s="21"/>
      <c r="I269" s="118"/>
      <c r="J269" s="137"/>
    </row>
    <row r="270" spans="1:10" ht="12.75">
      <c r="A270" s="20"/>
      <c r="B270" s="20"/>
      <c r="C270" s="20"/>
      <c r="D270" s="23"/>
      <c r="E270" s="20"/>
      <c r="F270" s="20"/>
      <c r="G270" s="20"/>
      <c r="H270" s="21"/>
      <c r="I270" s="118"/>
      <c r="J270" s="137"/>
    </row>
    <row r="271" spans="1:10" ht="12.75">
      <c r="A271" s="20"/>
      <c r="B271" s="20"/>
      <c r="C271" s="20"/>
      <c r="D271" s="23"/>
      <c r="E271" s="20"/>
      <c r="F271" s="20"/>
      <c r="G271" s="20"/>
      <c r="H271" s="21"/>
      <c r="I271" s="118"/>
      <c r="J271" s="137"/>
    </row>
    <row r="272" spans="1:10" ht="12.75">
      <c r="A272" s="20"/>
      <c r="B272" s="20"/>
      <c r="C272" s="20"/>
      <c r="D272" s="23"/>
      <c r="E272" s="20"/>
      <c r="F272" s="20"/>
      <c r="G272" s="20"/>
      <c r="H272" s="21"/>
      <c r="I272" s="118"/>
      <c r="J272" s="137"/>
    </row>
    <row r="273" spans="1:10" ht="12.75">
      <c r="A273" s="20"/>
      <c r="B273" s="20"/>
      <c r="C273" s="20"/>
      <c r="D273" s="23"/>
      <c r="E273" s="20"/>
      <c r="F273" s="20"/>
      <c r="G273" s="20"/>
      <c r="H273" s="21"/>
      <c r="I273" s="118"/>
      <c r="J273" s="137"/>
    </row>
    <row r="274" spans="1:10" ht="12.75">
      <c r="A274" s="20"/>
      <c r="B274" s="20"/>
      <c r="C274" s="20"/>
      <c r="D274" s="23"/>
      <c r="E274" s="20"/>
      <c r="F274" s="20"/>
      <c r="G274" s="20"/>
      <c r="H274" s="21"/>
      <c r="I274" s="118"/>
      <c r="J274" s="137"/>
    </row>
    <row r="275" spans="1:10" ht="12.75">
      <c r="A275" s="20"/>
      <c r="B275" s="20"/>
      <c r="C275" s="20"/>
      <c r="D275" s="23"/>
      <c r="E275" s="20"/>
      <c r="F275" s="20"/>
      <c r="G275" s="20"/>
      <c r="H275" s="21"/>
      <c r="I275" s="118"/>
      <c r="J275" s="137"/>
    </row>
    <row r="276" spans="1:10" ht="12.75">
      <c r="A276" s="20"/>
      <c r="B276" s="20"/>
      <c r="C276" s="20"/>
      <c r="D276" s="23"/>
      <c r="E276" s="20"/>
      <c r="F276" s="20"/>
      <c r="G276" s="20"/>
      <c r="H276" s="21"/>
      <c r="I276" s="118"/>
      <c r="J276" s="137"/>
    </row>
    <row r="277" spans="1:10" ht="12.75">
      <c r="A277" s="20"/>
      <c r="B277" s="20"/>
      <c r="C277" s="20"/>
      <c r="D277" s="23"/>
      <c r="E277" s="20"/>
      <c r="F277" s="20"/>
      <c r="G277" s="20"/>
      <c r="H277" s="21"/>
      <c r="I277" s="118"/>
      <c r="J277" s="137"/>
    </row>
    <row r="278" spans="1:10" ht="12.75">
      <c r="A278" s="20"/>
      <c r="B278" s="20"/>
      <c r="C278" s="20"/>
      <c r="D278" s="23"/>
      <c r="E278" s="20"/>
      <c r="F278" s="20"/>
      <c r="G278" s="20"/>
      <c r="H278" s="21"/>
      <c r="I278" s="118"/>
      <c r="J278" s="137"/>
    </row>
    <row r="279" spans="1:10" ht="12.75">
      <c r="A279" s="20"/>
      <c r="B279" s="20"/>
      <c r="C279" s="20"/>
      <c r="D279" s="23"/>
      <c r="E279" s="20"/>
      <c r="F279" s="20"/>
      <c r="G279" s="20"/>
      <c r="H279" s="21"/>
      <c r="I279" s="118"/>
      <c r="J279" s="137"/>
    </row>
    <row r="280" spans="1:10" ht="12.75">
      <c r="A280" s="20"/>
      <c r="B280" s="20"/>
      <c r="C280" s="20"/>
      <c r="D280" s="23"/>
      <c r="E280" s="20"/>
      <c r="F280" s="20"/>
      <c r="G280" s="20"/>
      <c r="H280" s="21"/>
      <c r="I280" s="118"/>
      <c r="J280" s="137"/>
    </row>
    <row r="281" spans="1:10" ht="12.75">
      <c r="A281" s="20"/>
      <c r="B281" s="20"/>
      <c r="C281" s="20"/>
      <c r="D281" s="23"/>
      <c r="E281" s="20"/>
      <c r="F281" s="20"/>
      <c r="G281" s="20"/>
      <c r="H281" s="21"/>
      <c r="I281" s="118"/>
      <c r="J281" s="137"/>
    </row>
    <row r="282" spans="1:10" ht="12.75">
      <c r="A282" s="20"/>
      <c r="B282" s="20"/>
      <c r="C282" s="20"/>
      <c r="D282" s="23"/>
      <c r="E282" s="20"/>
      <c r="F282" s="20"/>
      <c r="G282" s="20"/>
      <c r="H282" s="21"/>
      <c r="I282" s="118"/>
      <c r="J282" s="137"/>
    </row>
    <row r="283" spans="1:10" ht="12.75">
      <c r="A283" s="20"/>
      <c r="B283" s="20"/>
      <c r="C283" s="20"/>
      <c r="D283" s="23"/>
      <c r="E283" s="20"/>
      <c r="F283" s="20"/>
      <c r="G283" s="20"/>
      <c r="H283" s="21"/>
      <c r="I283" s="118"/>
      <c r="J283" s="137"/>
    </row>
    <row r="284" spans="1:10" ht="12.75">
      <c r="A284" s="20"/>
      <c r="B284" s="20"/>
      <c r="C284" s="20"/>
      <c r="D284" s="23"/>
      <c r="E284" s="20"/>
      <c r="F284" s="20"/>
      <c r="G284" s="20"/>
      <c r="H284" s="21"/>
      <c r="I284" s="118"/>
      <c r="J284" s="137"/>
    </row>
    <row r="285" spans="1:10" ht="12.75">
      <c r="A285" s="20"/>
      <c r="B285" s="20"/>
      <c r="C285" s="20"/>
      <c r="D285" s="23"/>
      <c r="E285" s="20"/>
      <c r="F285" s="20"/>
      <c r="G285" s="20"/>
      <c r="H285" s="21"/>
      <c r="I285" s="118"/>
      <c r="J285" s="137"/>
    </row>
    <row r="286" spans="1:10" ht="12.75">
      <c r="A286" s="20"/>
      <c r="B286" s="20"/>
      <c r="C286" s="20"/>
      <c r="D286" s="23"/>
      <c r="E286" s="20"/>
      <c r="F286" s="20"/>
      <c r="G286" s="20"/>
      <c r="H286" s="21"/>
      <c r="I286" s="118"/>
      <c r="J286" s="137"/>
    </row>
    <row r="287" spans="1:10" ht="12.75">
      <c r="A287" s="20"/>
      <c r="B287" s="20"/>
      <c r="C287" s="20"/>
      <c r="D287" s="23"/>
      <c r="E287" s="20"/>
      <c r="F287" s="20"/>
      <c r="G287" s="20"/>
      <c r="H287" s="21"/>
      <c r="I287" s="118"/>
      <c r="J287" s="137"/>
    </row>
    <row r="288" spans="1:10" ht="12.75">
      <c r="A288" s="20"/>
      <c r="B288" s="20"/>
      <c r="C288" s="20"/>
      <c r="D288" s="23"/>
      <c r="E288" s="20"/>
      <c r="F288" s="20"/>
      <c r="G288" s="20"/>
      <c r="H288" s="21"/>
      <c r="I288" s="118"/>
      <c r="J288" s="137"/>
    </row>
    <row r="289" spans="1:10" ht="12.75">
      <c r="A289" s="20"/>
      <c r="B289" s="20"/>
      <c r="C289" s="20"/>
      <c r="D289" s="23"/>
      <c r="E289" s="20"/>
      <c r="F289" s="20"/>
      <c r="G289" s="20"/>
      <c r="H289" s="21"/>
      <c r="I289" s="118"/>
      <c r="J289" s="137"/>
    </row>
    <row r="290" spans="1:10" ht="12.75">
      <c r="A290" s="20"/>
      <c r="B290" s="20"/>
      <c r="C290" s="20"/>
      <c r="D290" s="23"/>
      <c r="E290" s="20"/>
      <c r="F290" s="20"/>
      <c r="G290" s="20"/>
      <c r="H290" s="21"/>
      <c r="I290" s="118"/>
      <c r="J290" s="137"/>
    </row>
    <row r="291" spans="1:10" ht="12.75">
      <c r="A291" s="20"/>
      <c r="B291" s="20"/>
      <c r="C291" s="20"/>
      <c r="D291" s="23"/>
      <c r="E291" s="20"/>
      <c r="F291" s="20"/>
      <c r="G291" s="20"/>
      <c r="H291" s="21"/>
      <c r="I291" s="118"/>
      <c r="J291" s="137"/>
    </row>
    <row r="292" spans="1:10" ht="12.75">
      <c r="A292" s="20"/>
      <c r="B292" s="20"/>
      <c r="C292" s="20"/>
      <c r="D292" s="23"/>
      <c r="E292" s="20"/>
      <c r="F292" s="20"/>
      <c r="G292" s="20"/>
      <c r="H292" s="21"/>
      <c r="I292" s="118"/>
      <c r="J292" s="137"/>
    </row>
    <row r="293" spans="1:10" ht="12.75">
      <c r="A293" s="20"/>
      <c r="B293" s="20"/>
      <c r="C293" s="20"/>
      <c r="D293" s="23"/>
      <c r="E293" s="20"/>
      <c r="F293" s="20"/>
      <c r="G293" s="20"/>
      <c r="H293" s="21"/>
      <c r="I293" s="118"/>
      <c r="J293" s="137"/>
    </row>
    <row r="294" spans="1:10" ht="12.75">
      <c r="A294" s="20"/>
      <c r="B294" s="20"/>
      <c r="C294" s="20"/>
      <c r="D294" s="23"/>
      <c r="E294" s="20"/>
      <c r="F294" s="20"/>
      <c r="G294" s="20"/>
      <c r="H294" s="21"/>
      <c r="I294" s="118"/>
      <c r="J294" s="137"/>
    </row>
    <row r="295" spans="1:10" ht="12.75">
      <c r="A295" s="20"/>
      <c r="B295" s="20"/>
      <c r="C295" s="20"/>
      <c r="D295" s="23"/>
      <c r="E295" s="20"/>
      <c r="F295" s="20"/>
      <c r="G295" s="20"/>
      <c r="H295" s="21"/>
      <c r="I295" s="118"/>
      <c r="J295" s="137"/>
    </row>
    <row r="296" spans="1:10" ht="12.75">
      <c r="A296" s="20"/>
      <c r="B296" s="20"/>
      <c r="C296" s="20"/>
      <c r="D296" s="23"/>
      <c r="E296" s="20"/>
      <c r="F296" s="20"/>
      <c r="G296" s="20"/>
      <c r="H296" s="21"/>
      <c r="I296" s="118"/>
      <c r="J296" s="137"/>
    </row>
    <row r="297" spans="1:10" ht="12.75">
      <c r="A297" s="20"/>
      <c r="B297" s="20"/>
      <c r="C297" s="20"/>
      <c r="D297" s="23"/>
      <c r="E297" s="20"/>
      <c r="F297" s="20"/>
      <c r="G297" s="20"/>
      <c r="H297" s="21"/>
      <c r="I297" s="118"/>
      <c r="J297" s="137"/>
    </row>
    <row r="298" spans="1:10" ht="12.75">
      <c r="A298" s="20"/>
      <c r="B298" s="20"/>
      <c r="C298" s="20"/>
      <c r="D298" s="23"/>
      <c r="E298" s="20"/>
      <c r="F298" s="20"/>
      <c r="G298" s="20"/>
      <c r="H298" s="21"/>
      <c r="I298" s="118"/>
      <c r="J298" s="137"/>
    </row>
    <row r="299" spans="1:10" ht="12.75">
      <c r="A299" s="20"/>
      <c r="B299" s="20"/>
      <c r="C299" s="20"/>
      <c r="D299" s="23"/>
      <c r="E299" s="20"/>
      <c r="F299" s="20"/>
      <c r="G299" s="20"/>
      <c r="H299" s="21"/>
      <c r="I299" s="118"/>
      <c r="J299" s="137"/>
    </row>
    <row r="300" spans="1:10" ht="12.75">
      <c r="A300" s="20"/>
      <c r="B300" s="20"/>
      <c r="C300" s="20"/>
      <c r="D300" s="23"/>
      <c r="E300" s="20"/>
      <c r="F300" s="20"/>
      <c r="G300" s="20"/>
      <c r="H300" s="21"/>
      <c r="I300" s="118"/>
      <c r="J300" s="137"/>
    </row>
    <row r="301" spans="1:10" ht="12.75">
      <c r="A301" s="20"/>
      <c r="B301" s="20"/>
      <c r="C301" s="20"/>
      <c r="D301" s="23"/>
      <c r="E301" s="20"/>
      <c r="F301" s="20"/>
      <c r="G301" s="20"/>
      <c r="H301" s="21"/>
      <c r="I301" s="118"/>
      <c r="J301" s="137"/>
    </row>
    <row r="302" spans="1:10" ht="12.75">
      <c r="A302" s="20"/>
      <c r="B302" s="20"/>
      <c r="C302" s="20"/>
      <c r="D302" s="23"/>
      <c r="E302" s="20"/>
      <c r="F302" s="20"/>
      <c r="G302" s="20"/>
      <c r="H302" s="21"/>
      <c r="I302" s="118"/>
      <c r="J302" s="137"/>
    </row>
    <row r="303" spans="1:10" ht="12.75">
      <c r="A303" s="20"/>
      <c r="B303" s="20"/>
      <c r="C303" s="20"/>
      <c r="D303" s="23"/>
      <c r="E303" s="20"/>
      <c r="F303" s="20"/>
      <c r="G303" s="20"/>
      <c r="H303" s="21"/>
      <c r="I303" s="118"/>
      <c r="J303" s="137"/>
    </row>
    <row r="304" spans="1:10" ht="12.75">
      <c r="A304" s="20"/>
      <c r="B304" s="20"/>
      <c r="C304" s="20"/>
      <c r="D304" s="23"/>
      <c r="E304" s="20"/>
      <c r="F304" s="20"/>
      <c r="G304" s="20"/>
      <c r="H304" s="21"/>
      <c r="I304" s="118"/>
      <c r="J304" s="137"/>
    </row>
    <row r="305" spans="1:10" ht="12.75">
      <c r="A305" s="20"/>
      <c r="B305" s="20"/>
      <c r="C305" s="20"/>
      <c r="D305" s="23"/>
      <c r="E305" s="20"/>
      <c r="F305" s="20"/>
      <c r="G305" s="20"/>
      <c r="H305" s="21"/>
      <c r="I305" s="118"/>
      <c r="J305" s="137"/>
    </row>
    <row r="306" spans="1:10" ht="12.75">
      <c r="A306" s="20"/>
      <c r="B306" s="20"/>
      <c r="C306" s="20"/>
      <c r="D306" s="23"/>
      <c r="E306" s="20"/>
      <c r="F306" s="20"/>
      <c r="G306" s="20"/>
      <c r="H306" s="21"/>
      <c r="I306" s="118"/>
      <c r="J306" s="137"/>
    </row>
    <row r="307" spans="1:10" ht="12.75">
      <c r="A307" s="20"/>
      <c r="B307" s="20"/>
      <c r="C307" s="20"/>
      <c r="D307" s="23"/>
      <c r="E307" s="20"/>
      <c r="F307" s="20"/>
      <c r="G307" s="20"/>
      <c r="H307" s="21"/>
      <c r="I307" s="118"/>
      <c r="J307" s="137"/>
    </row>
    <row r="308" spans="1:10" ht="12.75">
      <c r="A308" s="20"/>
      <c r="B308" s="20"/>
      <c r="C308" s="20"/>
      <c r="D308" s="23"/>
      <c r="E308" s="20"/>
      <c r="F308" s="20"/>
      <c r="G308" s="20"/>
      <c r="H308" s="21"/>
      <c r="I308" s="118"/>
      <c r="J308" s="137"/>
    </row>
    <row r="309" spans="1:10" ht="12.75">
      <c r="A309" s="20"/>
      <c r="B309" s="20"/>
      <c r="C309" s="20"/>
      <c r="D309" s="23"/>
      <c r="E309" s="20"/>
      <c r="F309" s="20"/>
      <c r="G309" s="20"/>
      <c r="H309" s="21"/>
      <c r="I309" s="118"/>
      <c r="J309" s="137"/>
    </row>
    <row r="310" spans="1:10" ht="12.75">
      <c r="A310" s="20"/>
      <c r="B310" s="20"/>
      <c r="C310" s="20"/>
      <c r="D310" s="23"/>
      <c r="E310" s="20"/>
      <c r="F310" s="20"/>
      <c r="G310" s="20"/>
      <c r="H310" s="21"/>
      <c r="I310" s="118"/>
      <c r="J310" s="137"/>
    </row>
    <row r="311" spans="1:10" ht="12.75">
      <c r="A311" s="20"/>
      <c r="B311" s="20"/>
      <c r="C311" s="20"/>
      <c r="D311" s="23"/>
      <c r="E311" s="20"/>
      <c r="F311" s="20"/>
      <c r="G311" s="20"/>
      <c r="H311" s="21"/>
      <c r="I311" s="118"/>
      <c r="J311" s="137"/>
    </row>
    <row r="312" spans="1:10" ht="12.75">
      <c r="A312" s="20"/>
      <c r="B312" s="20"/>
      <c r="C312" s="20"/>
      <c r="D312" s="23"/>
      <c r="E312" s="20"/>
      <c r="F312" s="20"/>
      <c r="G312" s="20"/>
      <c r="H312" s="21"/>
      <c r="I312" s="118"/>
      <c r="J312" s="137"/>
    </row>
    <row r="313" spans="1:10" ht="12.75">
      <c r="A313" s="20"/>
      <c r="B313" s="20"/>
      <c r="C313" s="20"/>
      <c r="D313" s="23"/>
      <c r="E313" s="20"/>
      <c r="F313" s="20"/>
      <c r="G313" s="20"/>
      <c r="H313" s="21"/>
      <c r="I313" s="118"/>
      <c r="J313" s="137"/>
    </row>
    <row r="314" spans="1:10" ht="12.75">
      <c r="A314" s="20"/>
      <c r="B314" s="20"/>
      <c r="C314" s="20"/>
      <c r="D314" s="23"/>
      <c r="E314" s="20"/>
      <c r="F314" s="20"/>
      <c r="G314" s="20"/>
      <c r="H314" s="21"/>
      <c r="I314" s="118"/>
      <c r="J314" s="137"/>
    </row>
    <row r="315" spans="1:10" ht="12.75">
      <c r="A315" s="20"/>
      <c r="B315" s="20"/>
      <c r="C315" s="20"/>
      <c r="D315" s="23"/>
      <c r="E315" s="20"/>
      <c r="F315" s="20"/>
      <c r="G315" s="20"/>
      <c r="H315" s="21"/>
      <c r="I315" s="118"/>
      <c r="J315" s="137"/>
    </row>
    <row r="316" spans="1:10" ht="12.75">
      <c r="A316" s="20"/>
      <c r="B316" s="20"/>
      <c r="C316" s="20"/>
      <c r="D316" s="23"/>
      <c r="E316" s="20"/>
      <c r="F316" s="20"/>
      <c r="G316" s="20"/>
      <c r="H316" s="21"/>
      <c r="I316" s="118"/>
      <c r="J316" s="137"/>
    </row>
    <row r="317" spans="1:10" ht="12.75">
      <c r="A317" s="20"/>
      <c r="B317" s="20"/>
      <c r="C317" s="20"/>
      <c r="D317" s="23"/>
      <c r="E317" s="20"/>
      <c r="F317" s="20"/>
      <c r="G317" s="20"/>
      <c r="H317" s="21"/>
      <c r="I317" s="118"/>
      <c r="J317" s="137"/>
    </row>
    <row r="318" spans="1:10" ht="12.75">
      <c r="A318" s="20"/>
      <c r="B318" s="20"/>
      <c r="C318" s="20"/>
      <c r="D318" s="23"/>
      <c r="E318" s="20"/>
      <c r="F318" s="20"/>
      <c r="G318" s="20"/>
      <c r="H318" s="21"/>
      <c r="I318" s="118"/>
      <c r="J318" s="137"/>
    </row>
    <row r="319" spans="1:10" ht="12.75">
      <c r="A319" s="20"/>
      <c r="B319" s="20"/>
      <c r="C319" s="20"/>
      <c r="D319" s="23"/>
      <c r="E319" s="20"/>
      <c r="F319" s="20"/>
      <c r="G319" s="20"/>
      <c r="H319" s="21"/>
      <c r="I319" s="118"/>
      <c r="J319" s="137"/>
    </row>
    <row r="320" spans="1:10" ht="12.75">
      <c r="A320" s="20"/>
      <c r="B320" s="20"/>
      <c r="C320" s="20"/>
      <c r="D320" s="23"/>
      <c r="E320" s="20"/>
      <c r="F320" s="20"/>
      <c r="G320" s="20"/>
      <c r="H320" s="21"/>
      <c r="I320" s="118"/>
      <c r="J320" s="137"/>
    </row>
    <row r="321" spans="1:10" ht="12.75">
      <c r="A321" s="20"/>
      <c r="B321" s="20"/>
      <c r="C321" s="20"/>
      <c r="D321" s="23"/>
      <c r="E321" s="20"/>
      <c r="F321" s="20"/>
      <c r="G321" s="20"/>
      <c r="H321" s="21"/>
      <c r="I321" s="118"/>
      <c r="J321" s="137"/>
    </row>
    <row r="322" spans="1:10" ht="12.75">
      <c r="A322" s="20"/>
      <c r="B322" s="20"/>
      <c r="C322" s="20"/>
      <c r="D322" s="23"/>
      <c r="E322" s="20"/>
      <c r="F322" s="20"/>
      <c r="G322" s="20"/>
      <c r="H322" s="21"/>
      <c r="I322" s="118"/>
      <c r="J322" s="137"/>
    </row>
    <row r="323" spans="1:10" ht="12.75">
      <c r="A323" s="20"/>
      <c r="B323" s="20"/>
      <c r="C323" s="20"/>
      <c r="D323" s="23"/>
      <c r="E323" s="20"/>
      <c r="F323" s="20"/>
      <c r="G323" s="20"/>
      <c r="H323" s="21"/>
      <c r="I323" s="118"/>
      <c r="J323" s="137"/>
    </row>
    <row r="324" spans="1:10" ht="12.75">
      <c r="A324" s="20"/>
      <c r="B324" s="20"/>
      <c r="C324" s="20"/>
      <c r="D324" s="23"/>
      <c r="E324" s="20"/>
      <c r="F324" s="20"/>
      <c r="G324" s="20"/>
      <c r="H324" s="21"/>
      <c r="I324" s="118"/>
      <c r="J324" s="137"/>
    </row>
    <row r="325" spans="1:10" ht="12.75">
      <c r="A325" s="20"/>
      <c r="B325" s="20"/>
      <c r="C325" s="20"/>
      <c r="D325" s="23"/>
      <c r="E325" s="20"/>
      <c r="F325" s="20"/>
      <c r="G325" s="20"/>
      <c r="H325" s="21"/>
      <c r="I325" s="118"/>
      <c r="J325" s="137"/>
    </row>
    <row r="326" spans="1:10" ht="12.75">
      <c r="A326" s="20"/>
      <c r="B326" s="20"/>
      <c r="C326" s="20"/>
      <c r="D326" s="23"/>
      <c r="E326" s="20"/>
      <c r="F326" s="20"/>
      <c r="G326" s="20"/>
      <c r="H326" s="21"/>
      <c r="I326" s="118"/>
      <c r="J326" s="137"/>
    </row>
    <row r="327" spans="1:10" ht="12.75">
      <c r="A327" s="20"/>
      <c r="B327" s="20"/>
      <c r="C327" s="20"/>
      <c r="D327" s="23"/>
      <c r="E327" s="20"/>
      <c r="F327" s="20"/>
      <c r="G327" s="20"/>
      <c r="H327" s="21"/>
      <c r="I327" s="118"/>
      <c r="J327" s="137"/>
    </row>
    <row r="328" spans="1:10" ht="12.75">
      <c r="A328" s="20"/>
      <c r="B328" s="20"/>
      <c r="C328" s="20"/>
      <c r="D328" s="23"/>
      <c r="E328" s="20"/>
      <c r="F328" s="20"/>
      <c r="G328" s="20"/>
      <c r="H328" s="21"/>
      <c r="I328" s="118"/>
      <c r="J328" s="137"/>
    </row>
    <row r="329" spans="1:10" ht="12.75">
      <c r="A329" s="20"/>
      <c r="B329" s="20"/>
      <c r="C329" s="20"/>
      <c r="D329" s="23"/>
      <c r="E329" s="20"/>
      <c r="F329" s="20"/>
      <c r="G329" s="20"/>
      <c r="H329" s="21"/>
      <c r="I329" s="118"/>
      <c r="J329" s="137"/>
    </row>
    <row r="330" spans="1:10" ht="12.75">
      <c r="A330" s="20"/>
      <c r="B330" s="20"/>
      <c r="C330" s="20"/>
      <c r="D330" s="23"/>
      <c r="E330" s="20"/>
      <c r="F330" s="20"/>
      <c r="G330" s="20"/>
      <c r="H330" s="21"/>
      <c r="I330" s="118"/>
      <c r="J330" s="137"/>
    </row>
    <row r="331" spans="1:10" ht="12.75">
      <c r="A331" s="20"/>
      <c r="B331" s="20"/>
      <c r="C331" s="20"/>
      <c r="D331" s="23"/>
      <c r="E331" s="20"/>
      <c r="F331" s="20"/>
      <c r="G331" s="20"/>
      <c r="H331" s="21"/>
      <c r="I331" s="118"/>
      <c r="J331" s="137"/>
    </row>
    <row r="332" spans="1:10" ht="12.75">
      <c r="A332" s="20"/>
      <c r="B332" s="20"/>
      <c r="C332" s="20"/>
      <c r="D332" s="23"/>
      <c r="E332" s="20"/>
      <c r="F332" s="20"/>
      <c r="G332" s="20"/>
      <c r="H332" s="21"/>
      <c r="I332" s="118"/>
      <c r="J332" s="137"/>
    </row>
    <row r="333" spans="1:10" ht="12.75">
      <c r="A333" s="20"/>
      <c r="B333" s="20"/>
      <c r="C333" s="20"/>
      <c r="D333" s="23"/>
      <c r="E333" s="20"/>
      <c r="F333" s="20"/>
      <c r="G333" s="20"/>
      <c r="H333" s="21"/>
      <c r="I333" s="118"/>
      <c r="J333" s="137"/>
    </row>
    <row r="334" spans="1:10" ht="12.75">
      <c r="A334" s="20"/>
      <c r="B334" s="20"/>
      <c r="C334" s="20"/>
      <c r="D334" s="23"/>
      <c r="E334" s="20"/>
      <c r="F334" s="20"/>
      <c r="G334" s="20"/>
      <c r="H334" s="21"/>
      <c r="I334" s="118"/>
      <c r="J334" s="137"/>
    </row>
    <row r="335" spans="1:10" ht="12.75">
      <c r="A335" s="20"/>
      <c r="B335" s="20"/>
      <c r="C335" s="20"/>
      <c r="D335" s="23"/>
      <c r="E335" s="20"/>
      <c r="F335" s="20"/>
      <c r="G335" s="20"/>
      <c r="H335" s="21"/>
      <c r="I335" s="118"/>
      <c r="J335" s="137"/>
    </row>
    <row r="336" spans="1:10" ht="12.75">
      <c r="A336" s="20"/>
      <c r="B336" s="20"/>
      <c r="C336" s="20"/>
      <c r="D336" s="23"/>
      <c r="E336" s="20"/>
      <c r="F336" s="20"/>
      <c r="G336" s="20"/>
      <c r="H336" s="21"/>
      <c r="I336" s="118"/>
      <c r="J336" s="137"/>
    </row>
    <row r="337" spans="1:10" ht="12.75">
      <c r="A337" s="20"/>
      <c r="B337" s="20"/>
      <c r="C337" s="20"/>
      <c r="D337" s="23"/>
      <c r="E337" s="20"/>
      <c r="F337" s="20"/>
      <c r="G337" s="20"/>
      <c r="H337" s="21"/>
      <c r="I337" s="118"/>
      <c r="J337" s="137"/>
    </row>
    <row r="338" spans="1:10" ht="12.75">
      <c r="A338" s="20"/>
      <c r="B338" s="20"/>
      <c r="C338" s="20"/>
      <c r="D338" s="23"/>
      <c r="E338" s="20"/>
      <c r="F338" s="20"/>
      <c r="G338" s="20"/>
      <c r="H338" s="21"/>
      <c r="I338" s="118"/>
      <c r="J338" s="137"/>
    </row>
    <row r="339" spans="1:10" ht="12.75">
      <c r="A339" s="20"/>
      <c r="B339" s="20"/>
      <c r="C339" s="20"/>
      <c r="D339" s="23"/>
      <c r="E339" s="20"/>
      <c r="F339" s="20"/>
      <c r="G339" s="20"/>
      <c r="H339" s="21"/>
      <c r="I339" s="118"/>
      <c r="J339" s="137"/>
    </row>
    <row r="340" spans="1:10" ht="12.75">
      <c r="A340" s="20"/>
      <c r="B340" s="20"/>
      <c r="C340" s="20"/>
      <c r="D340" s="23"/>
      <c r="E340" s="20"/>
      <c r="F340" s="20"/>
      <c r="G340" s="20"/>
      <c r="H340" s="21"/>
      <c r="I340" s="118"/>
      <c r="J340" s="137"/>
    </row>
    <row r="341" spans="1:10" ht="12.75">
      <c r="A341" s="20"/>
      <c r="B341" s="20"/>
      <c r="C341" s="20"/>
      <c r="D341" s="23"/>
      <c r="E341" s="20"/>
      <c r="F341" s="20"/>
      <c r="G341" s="20"/>
      <c r="H341" s="21"/>
      <c r="I341" s="118"/>
      <c r="J341" s="137"/>
    </row>
    <row r="342" spans="1:10" ht="12.75">
      <c r="A342" s="20"/>
      <c r="B342" s="20"/>
      <c r="C342" s="20"/>
      <c r="D342" s="23"/>
      <c r="E342" s="20"/>
      <c r="F342" s="20"/>
      <c r="G342" s="20"/>
      <c r="H342" s="21"/>
      <c r="I342" s="118"/>
      <c r="J342" s="137"/>
    </row>
    <row r="343" spans="1:10" ht="12.75">
      <c r="A343" s="20"/>
      <c r="B343" s="20"/>
      <c r="C343" s="20"/>
      <c r="D343" s="23"/>
      <c r="E343" s="20"/>
      <c r="F343" s="20"/>
      <c r="G343" s="20"/>
      <c r="H343" s="21"/>
      <c r="I343" s="118"/>
      <c r="J343" s="137"/>
    </row>
    <row r="344" spans="1:10" ht="12.75">
      <c r="A344" s="20"/>
      <c r="B344" s="20"/>
      <c r="C344" s="20"/>
      <c r="D344" s="23"/>
      <c r="E344" s="20"/>
      <c r="F344" s="20"/>
      <c r="G344" s="20"/>
      <c r="H344" s="21"/>
      <c r="I344" s="118"/>
      <c r="J344" s="137"/>
    </row>
    <row r="345" spans="1:10" ht="12.75">
      <c r="A345" s="20"/>
      <c r="B345" s="20"/>
      <c r="C345" s="20"/>
      <c r="D345" s="23"/>
      <c r="E345" s="20"/>
      <c r="F345" s="20"/>
      <c r="G345" s="20"/>
      <c r="H345" s="21"/>
      <c r="I345" s="118"/>
      <c r="J345" s="137"/>
    </row>
    <row r="346" spans="1:10" ht="12.75">
      <c r="A346" s="20"/>
      <c r="B346" s="20"/>
      <c r="C346" s="20"/>
      <c r="D346" s="23"/>
      <c r="E346" s="20"/>
      <c r="F346" s="20"/>
      <c r="G346" s="20"/>
      <c r="H346" s="21"/>
      <c r="I346" s="118"/>
      <c r="J346" s="137"/>
    </row>
    <row r="347" spans="1:10" ht="12.75">
      <c r="A347" s="20"/>
      <c r="B347" s="20"/>
      <c r="C347" s="20"/>
      <c r="D347" s="23"/>
      <c r="E347" s="20"/>
      <c r="F347" s="20"/>
      <c r="G347" s="20"/>
      <c r="H347" s="21"/>
      <c r="I347" s="118"/>
      <c r="J347" s="137"/>
    </row>
    <row r="348" spans="1:10" ht="12.75">
      <c r="A348" s="20"/>
      <c r="B348" s="20"/>
      <c r="C348" s="20"/>
      <c r="D348" s="23"/>
      <c r="E348" s="20"/>
      <c r="F348" s="20"/>
      <c r="G348" s="20"/>
      <c r="H348" s="21"/>
      <c r="I348" s="118"/>
      <c r="J348" s="137"/>
    </row>
    <row r="349" spans="1:10" ht="12.75">
      <c r="A349" s="20"/>
      <c r="B349" s="20"/>
      <c r="C349" s="20"/>
      <c r="D349" s="23"/>
      <c r="E349" s="20"/>
      <c r="F349" s="20"/>
      <c r="G349" s="20"/>
      <c r="H349" s="21"/>
      <c r="I349" s="118"/>
      <c r="J349" s="137"/>
    </row>
    <row r="350" spans="1:10" ht="12.75">
      <c r="A350" s="20"/>
      <c r="B350" s="20"/>
      <c r="C350" s="20"/>
      <c r="D350" s="23"/>
      <c r="E350" s="20"/>
      <c r="F350" s="20"/>
      <c r="G350" s="20"/>
      <c r="H350" s="21"/>
      <c r="I350" s="118"/>
      <c r="J350" s="137"/>
    </row>
    <row r="351" spans="1:10" ht="12.75">
      <c r="A351" s="20"/>
      <c r="B351" s="20"/>
      <c r="C351" s="20"/>
      <c r="D351" s="23"/>
      <c r="E351" s="20"/>
      <c r="F351" s="20"/>
      <c r="G351" s="20"/>
      <c r="H351" s="21"/>
      <c r="I351" s="118"/>
      <c r="J351" s="137"/>
    </row>
    <row r="352" spans="1:10" ht="12.75">
      <c r="A352" s="20"/>
      <c r="B352" s="20"/>
      <c r="C352" s="20"/>
      <c r="D352" s="23"/>
      <c r="E352" s="20"/>
      <c r="F352" s="20"/>
      <c r="G352" s="20"/>
      <c r="H352" s="21"/>
      <c r="I352" s="118"/>
      <c r="J352" s="137"/>
    </row>
    <row r="353" spans="1:10" ht="12.75">
      <c r="A353" s="20"/>
      <c r="B353" s="20"/>
      <c r="C353" s="20"/>
      <c r="D353" s="23"/>
      <c r="E353" s="20"/>
      <c r="F353" s="20"/>
      <c r="G353" s="20"/>
      <c r="H353" s="21"/>
      <c r="I353" s="118"/>
      <c r="J353" s="137"/>
    </row>
    <row r="354" spans="1:10" ht="12.75">
      <c r="A354" s="20"/>
      <c r="B354" s="20"/>
      <c r="C354" s="20"/>
      <c r="D354" s="23"/>
      <c r="E354" s="20"/>
      <c r="F354" s="20"/>
      <c r="G354" s="20"/>
      <c r="H354" s="21"/>
      <c r="I354" s="118"/>
      <c r="J354" s="137"/>
    </row>
    <row r="355" spans="1:10" ht="12.75">
      <c r="A355" s="20"/>
      <c r="B355" s="20"/>
      <c r="C355" s="20"/>
      <c r="D355" s="23"/>
      <c r="E355" s="20"/>
      <c r="F355" s="20"/>
      <c r="G355" s="20"/>
      <c r="H355" s="21"/>
      <c r="I355" s="118"/>
      <c r="J355" s="137"/>
    </row>
    <row r="356" spans="1:10" ht="12.75">
      <c r="A356" s="20"/>
      <c r="B356" s="20"/>
      <c r="C356" s="20"/>
      <c r="D356" s="23"/>
      <c r="E356" s="20"/>
      <c r="F356" s="20"/>
      <c r="G356" s="20"/>
      <c r="H356" s="21"/>
      <c r="I356" s="118"/>
      <c r="J356" s="137"/>
    </row>
    <row r="357" spans="1:10" ht="12.75">
      <c r="A357" s="20"/>
      <c r="B357" s="20"/>
      <c r="C357" s="20"/>
      <c r="D357" s="23"/>
      <c r="E357" s="20"/>
      <c r="F357" s="20"/>
      <c r="G357" s="20"/>
      <c r="H357" s="21"/>
      <c r="I357" s="118"/>
      <c r="J357" s="137"/>
    </row>
    <row r="358" spans="1:10" ht="12.75">
      <c r="A358" s="20"/>
      <c r="B358" s="20"/>
      <c r="C358" s="20"/>
      <c r="D358" s="23"/>
      <c r="E358" s="20"/>
      <c r="F358" s="20"/>
      <c r="G358" s="20"/>
      <c r="H358" s="21"/>
      <c r="I358" s="118"/>
      <c r="J358" s="137"/>
    </row>
    <row r="359" spans="1:10" ht="12.75">
      <c r="A359" s="20"/>
      <c r="B359" s="20"/>
      <c r="C359" s="20"/>
      <c r="D359" s="23"/>
      <c r="E359" s="20"/>
      <c r="F359" s="20"/>
      <c r="G359" s="20"/>
      <c r="H359" s="21"/>
      <c r="I359" s="118"/>
      <c r="J359" s="137"/>
    </row>
    <row r="360" spans="1:10" ht="12.75">
      <c r="A360" s="20"/>
      <c r="B360" s="20"/>
      <c r="C360" s="20"/>
      <c r="D360" s="23"/>
      <c r="E360" s="20"/>
      <c r="F360" s="20"/>
      <c r="G360" s="20"/>
      <c r="H360" s="21"/>
      <c r="I360" s="118"/>
      <c r="J360" s="137"/>
    </row>
    <row r="361" spans="1:10" ht="12.75">
      <c r="A361" s="20"/>
      <c r="B361" s="20"/>
      <c r="C361" s="20"/>
      <c r="D361" s="23"/>
      <c r="E361" s="20"/>
      <c r="F361" s="20"/>
      <c r="G361" s="20"/>
      <c r="H361" s="21"/>
      <c r="I361" s="118"/>
      <c r="J361" s="137"/>
    </row>
    <row r="362" spans="1:10" ht="12.75">
      <c r="A362" s="20"/>
      <c r="B362" s="20"/>
      <c r="C362" s="20"/>
      <c r="D362" s="23"/>
      <c r="E362" s="20"/>
      <c r="F362" s="20"/>
      <c r="G362" s="20"/>
      <c r="H362" s="21"/>
      <c r="I362" s="118"/>
      <c r="J362" s="137"/>
    </row>
    <row r="363" spans="1:10" ht="12.75">
      <c r="A363" s="20"/>
      <c r="B363" s="20"/>
      <c r="C363" s="20"/>
      <c r="D363" s="23"/>
      <c r="E363" s="20"/>
      <c r="F363" s="20"/>
      <c r="G363" s="20"/>
      <c r="H363" s="21"/>
      <c r="I363" s="118"/>
      <c r="J363" s="137"/>
    </row>
    <row r="364" spans="1:10" ht="12.75">
      <c r="A364" s="20"/>
      <c r="B364" s="20"/>
      <c r="C364" s="20"/>
      <c r="D364" s="23"/>
      <c r="E364" s="20"/>
      <c r="F364" s="20"/>
      <c r="G364" s="20"/>
      <c r="H364" s="21"/>
      <c r="I364" s="118"/>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ht="12.75">
      <c r="A4486" s="20"/>
      <c r="B4486" s="20"/>
      <c r="C4486" s="20"/>
      <c r="D4486" s="23"/>
      <c r="E4486" s="20"/>
      <c r="F4486" s="20"/>
      <c r="G4486" s="20"/>
      <c r="H4486" s="21"/>
      <c r="I4486" s="118"/>
      <c r="J4486" s="137"/>
    </row>
    <row r="4487" spans="1:10">
      <c r="A4487" s="20"/>
      <c r="B4487" s="20"/>
      <c r="C4487" s="20"/>
      <c r="D4487" s="23"/>
      <c r="E4487" s="20"/>
      <c r="F4487" s="20"/>
      <c r="G4487" s="20"/>
      <c r="H4487" s="21"/>
      <c r="I4487" s="118"/>
    </row>
    <row r="4488" spans="1:10">
      <c r="A4488" s="20"/>
      <c r="B4488" s="20"/>
      <c r="C4488" s="20"/>
      <c r="D4488" s="23"/>
      <c r="E4488" s="20"/>
      <c r="F4488" s="20"/>
      <c r="G4488" s="20"/>
      <c r="H4488" s="21"/>
      <c r="I4488" s="118"/>
    </row>
    <row r="4489" spans="1:10">
      <c r="A4489" s="20"/>
      <c r="B4489" s="20"/>
      <c r="C4489" s="20"/>
      <c r="D4489" s="23"/>
      <c r="E4489" s="20"/>
      <c r="F4489" s="20"/>
      <c r="G4489" s="20"/>
      <c r="H4489" s="21"/>
      <c r="I4489" s="118"/>
    </row>
    <row r="4490" spans="1:10">
      <c r="A4490" s="20"/>
      <c r="B4490" s="20"/>
      <c r="C4490" s="20"/>
      <c r="D4490" s="23"/>
      <c r="E4490" s="20"/>
      <c r="F4490" s="20"/>
      <c r="G4490" s="20"/>
      <c r="H4490" s="21"/>
      <c r="I4490" s="118"/>
    </row>
    <row r="4491" spans="1:10">
      <c r="A4491" s="20"/>
      <c r="B4491" s="20"/>
      <c r="C4491" s="20"/>
      <c r="D4491" s="23"/>
      <c r="E4491" s="20"/>
      <c r="F4491" s="20"/>
      <c r="G4491" s="20"/>
      <c r="H4491" s="21"/>
      <c r="I4491" s="118"/>
    </row>
    <row r="4492" spans="1:10">
      <c r="A4492" s="20"/>
      <c r="B4492" s="20"/>
      <c r="C4492" s="20"/>
      <c r="D4492" s="23"/>
      <c r="E4492" s="20"/>
      <c r="F4492" s="20"/>
      <c r="G4492" s="20"/>
      <c r="H4492" s="21"/>
      <c r="I4492" s="118"/>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row r="5000" spans="1:9">
      <c r="A5000" s="20"/>
      <c r="B5000" s="20"/>
      <c r="C5000" s="20"/>
      <c r="D5000" s="23"/>
      <c r="E5000" s="20"/>
      <c r="F5000" s="20"/>
      <c r="G5000" s="20"/>
      <c r="H5000" s="21"/>
      <c r="I5000" s="118"/>
    </row>
  </sheetData>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C625:I625 E1448:I1450 H1443:I1447 H1451:I1453 B1253:D1254 E1253:G1253 H1253:I1254 I1219:I1252 B1261:G1270 H1256:I1270 H489:H496 G1393:I1402 B811:D811 G811:I811 G819:I819 I1053:I1054 H1053 B1256:D1260 H1111:I1126 G1114:G1126 B164:D174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H1403:I1404 H1131:I1136 I1127:I1130 E1413:G1447 B1413:D1450 B500:I598 H599:I607 A906:I1049 B329:I348 B421:I456 B1194:G1218 B809:I810 B827:I903 B812:I818 B599:B607 B704:I807 B1504:D1556 E1504:G4374 B1462:G1503 H1461:I4374 H1302:I1359 B1327:G1359 I608:I624 B646:H688 B700:H700 B702:H703 I645:I703 A107:A5000 B135:I173">
    <cfRule type="expression" dxfId="354" priority="350" stopIfTrue="1">
      <formula>$A107&lt;&gt;""</formula>
    </cfRule>
  </conditionalFormatting>
  <conditionalFormatting sqref="E1364:G1364 E1254:F1254 E1256:G1260">
    <cfRule type="expression" dxfId="353" priority="349" stopIfTrue="1">
      <formula>$A1254&lt;&gt;""</formula>
    </cfRule>
  </conditionalFormatting>
  <conditionalFormatting sqref="B4347:C4349">
    <cfRule type="expression" dxfId="352" priority="348" stopIfTrue="1">
      <formula>$A4347&lt;&gt;""</formula>
    </cfRule>
  </conditionalFormatting>
  <conditionalFormatting sqref="E4347:G4349 I4347:I4349">
    <cfRule type="expression" dxfId="351" priority="347" stopIfTrue="1">
      <formula>$A4347&lt;&gt;""</formula>
    </cfRule>
  </conditionalFormatting>
  <conditionalFormatting sqref="A4347:A4349">
    <cfRule type="expression" dxfId="350" priority="346" stopIfTrue="1">
      <formula>$A4347&lt;&gt;""</formula>
    </cfRule>
  </conditionalFormatting>
  <conditionalFormatting sqref="D1656:D4374">
    <cfRule type="expression" dxfId="349" priority="345" stopIfTrue="1">
      <formula>$A1656&lt;&gt;""</formula>
    </cfRule>
  </conditionalFormatting>
  <conditionalFormatting sqref="D4347:D4349">
    <cfRule type="expression" dxfId="348" priority="344" stopIfTrue="1">
      <formula>$A4347&lt;&gt;""</formula>
    </cfRule>
  </conditionalFormatting>
  <conditionalFormatting sqref="H4347:H4349">
    <cfRule type="expression" dxfId="347" priority="343" stopIfTrue="1">
      <formula>$A4347&lt;&gt;""</formula>
    </cfRule>
  </conditionalFormatting>
  <conditionalFormatting sqref="E1050:G1052 B1158:C1160 E1158:I1160 I1137:I1157 A1050:C1052 A1055:C1056 E1055:G1056">
    <cfRule type="expression" dxfId="346" priority="342" stopIfTrue="1">
      <formula>$A1050&lt;&gt;""</formula>
    </cfRule>
  </conditionalFormatting>
  <conditionalFormatting sqref="B1131:C1131">
    <cfRule type="expression" dxfId="345" priority="341" stopIfTrue="1">
      <formula>$A1131&lt;&gt;""</formula>
    </cfRule>
  </conditionalFormatting>
  <conditionalFormatting sqref="E1131:G1131">
    <cfRule type="expression" dxfId="344" priority="340" stopIfTrue="1">
      <formula>$A1131&lt;&gt;""</formula>
    </cfRule>
  </conditionalFormatting>
  <conditionalFormatting sqref="B107:I5000">
    <cfRule type="expression" dxfId="343" priority="339" stopIfTrue="1">
      <formula>$A107&lt;&gt;""</formula>
    </cfRule>
  </conditionalFormatting>
  <conditionalFormatting sqref="E150:I173 B150:C173">
    <cfRule type="expression" dxfId="342" priority="338" stopIfTrue="1">
      <formula>$A150&lt;&gt;""</formula>
    </cfRule>
  </conditionalFormatting>
  <conditionalFormatting sqref="H1162:I1162">
    <cfRule type="expression" dxfId="341" priority="337" stopIfTrue="1">
      <formula>$A1162&lt;&gt;""</formula>
    </cfRule>
  </conditionalFormatting>
  <conditionalFormatting sqref="E107:F5000">
    <cfRule type="expression" dxfId="340" priority="335" stopIfTrue="1">
      <formula>$A107&lt;&gt;""</formula>
    </cfRule>
  </conditionalFormatting>
  <conditionalFormatting sqref="A107:A5000">
    <cfRule type="expression" dxfId="339" priority="336" stopIfTrue="1">
      <formula>$A107&lt;&gt;""</formula>
    </cfRule>
  </conditionalFormatting>
  <conditionalFormatting sqref="G228">
    <cfRule type="expression" dxfId="338" priority="334" stopIfTrue="1">
      <formula>$A228&lt;&gt;""</formula>
    </cfRule>
  </conditionalFormatting>
  <conditionalFormatting sqref="E1162:G1162">
    <cfRule type="expression" dxfId="337" priority="333" stopIfTrue="1">
      <formula>$A1162&lt;&gt;""</formula>
    </cfRule>
  </conditionalFormatting>
  <conditionalFormatting sqref="D1133:D1136">
    <cfRule type="expression" dxfId="336" priority="332" stopIfTrue="1">
      <formula>$A1133&lt;&gt;""</formula>
    </cfRule>
  </conditionalFormatting>
  <conditionalFormatting sqref="G1133:G1136">
    <cfRule type="expression" dxfId="335" priority="331" stopIfTrue="1">
      <formula>$A1133&lt;&gt;""</formula>
    </cfRule>
  </conditionalFormatting>
  <conditionalFormatting sqref="E1133:F1136">
    <cfRule type="expression" dxfId="334" priority="330" stopIfTrue="1">
      <formula>$A1133&lt;&gt;""</formula>
    </cfRule>
  </conditionalFormatting>
  <conditionalFormatting sqref="B1133:C1136">
    <cfRule type="expression" dxfId="333" priority="329" stopIfTrue="1">
      <formula>$A1133&lt;&gt;""</formula>
    </cfRule>
  </conditionalFormatting>
  <conditionalFormatting sqref="D1303:D1306 D1316:D1326 D1309:D1314">
    <cfRule type="expression" dxfId="332" priority="328" stopIfTrue="1">
      <formula>$A1303&lt;&gt;""</formula>
    </cfRule>
  </conditionalFormatting>
  <conditionalFormatting sqref="G1303:G1306 G1316:G1326 G1309:G1314">
    <cfRule type="expression" dxfId="331" priority="327" stopIfTrue="1">
      <formula>$A1303&lt;&gt;""</formula>
    </cfRule>
  </conditionalFormatting>
  <conditionalFormatting sqref="E1303:F1306 E1316:F1326 E1309:F1314">
    <cfRule type="expression" dxfId="330" priority="326" stopIfTrue="1">
      <formula>$A1303&lt;&gt;""</formula>
    </cfRule>
  </conditionalFormatting>
  <conditionalFormatting sqref="B1303:C1306 B1316:C1326 B1309:C1314">
    <cfRule type="expression" dxfId="329" priority="325" stopIfTrue="1">
      <formula>$A1303&lt;&gt;""</formula>
    </cfRule>
  </conditionalFormatting>
  <conditionalFormatting sqref="D1163">
    <cfRule type="expression" dxfId="328" priority="324" stopIfTrue="1">
      <formula>$A1163&lt;&gt;""</formula>
    </cfRule>
  </conditionalFormatting>
  <conditionalFormatting sqref="E1163:G1163">
    <cfRule type="expression" dxfId="327" priority="323" stopIfTrue="1">
      <formula>$A1163&lt;&gt;""</formula>
    </cfRule>
  </conditionalFormatting>
  <conditionalFormatting sqref="B1163:C1163">
    <cfRule type="expression" dxfId="326" priority="322" stopIfTrue="1">
      <formula>$A1163&lt;&gt;""</formula>
    </cfRule>
  </conditionalFormatting>
  <conditionalFormatting sqref="B411:H420">
    <cfRule type="expression" dxfId="325" priority="321" stopIfTrue="1">
      <formula>$A411&lt;&gt;""</formula>
    </cfRule>
  </conditionalFormatting>
  <conditionalFormatting sqref="B242:H242 B243:D247">
    <cfRule type="expression" dxfId="324" priority="320" stopIfTrue="1">
      <formula>$A242&lt;&gt;""</formula>
    </cfRule>
  </conditionalFormatting>
  <conditionalFormatting sqref="E1365:F1367">
    <cfRule type="expression" dxfId="323" priority="317" stopIfTrue="1">
      <formula>$A1365&lt;&gt;""</formula>
    </cfRule>
  </conditionalFormatting>
  <conditionalFormatting sqref="D1365:D1367">
    <cfRule type="expression" dxfId="322" priority="319" stopIfTrue="1">
      <formula>$A1365&lt;&gt;""</formula>
    </cfRule>
  </conditionalFormatting>
  <conditionalFormatting sqref="G1365:G1367">
    <cfRule type="expression" dxfId="321" priority="318" stopIfTrue="1">
      <formula>$A1365&lt;&gt;""</formula>
    </cfRule>
  </conditionalFormatting>
  <conditionalFormatting sqref="B645:H645">
    <cfRule type="expression" dxfId="320" priority="316" stopIfTrue="1">
      <formula>$A645&lt;&gt;""</formula>
    </cfRule>
  </conditionalFormatting>
  <conditionalFormatting sqref="H1454:H1458">
    <cfRule type="expression" dxfId="319" priority="315" stopIfTrue="1">
      <formula>$A1454&lt;&gt;""</formula>
    </cfRule>
  </conditionalFormatting>
  <conditionalFormatting sqref="D1454:D1458">
    <cfRule type="expression" dxfId="318" priority="314" stopIfTrue="1">
      <formula>$A1454&lt;&gt;""</formula>
    </cfRule>
  </conditionalFormatting>
  <conditionalFormatting sqref="G1454:G1458">
    <cfRule type="expression" dxfId="317" priority="313" stopIfTrue="1">
      <formula>$A1454&lt;&gt;""</formula>
    </cfRule>
  </conditionalFormatting>
  <conditionalFormatting sqref="E1454:F1458">
    <cfRule type="expression" dxfId="316" priority="312" stopIfTrue="1">
      <formula>$A1454&lt;&gt;""</formula>
    </cfRule>
  </conditionalFormatting>
  <conditionalFormatting sqref="B1454:C1458">
    <cfRule type="expression" dxfId="315" priority="311" stopIfTrue="1">
      <formula>$A1454&lt;&gt;""</formula>
    </cfRule>
  </conditionalFormatting>
  <conditionalFormatting sqref="E170:H172 E173:F174 H173:H174">
    <cfRule type="expression" dxfId="314" priority="310" stopIfTrue="1">
      <formula>$A170&lt;&gt;""</formula>
    </cfRule>
  </conditionalFormatting>
  <conditionalFormatting sqref="G243:H246">
    <cfRule type="expression" dxfId="313" priority="309" stopIfTrue="1">
      <formula>$A243&lt;&gt;""</formula>
    </cfRule>
  </conditionalFormatting>
  <conditionalFormatting sqref="E243:F246">
    <cfRule type="expression" dxfId="312" priority="308" stopIfTrue="1">
      <formula>$A243&lt;&gt;""</formula>
    </cfRule>
  </conditionalFormatting>
  <conditionalFormatting sqref="G173:G174">
    <cfRule type="expression" dxfId="311" priority="307" stopIfTrue="1">
      <formula>$A173&lt;&gt;""</formula>
    </cfRule>
  </conditionalFormatting>
  <conditionalFormatting sqref="B175:H189 H190:H227 B190:D227">
    <cfRule type="expression" dxfId="310" priority="306" stopIfTrue="1">
      <formula>$A175&lt;&gt;""</formula>
    </cfRule>
  </conditionalFormatting>
  <conditionalFormatting sqref="H1139:H1140">
    <cfRule type="expression" dxfId="309" priority="305" stopIfTrue="1">
      <formula>$A1139&lt;&gt;""</formula>
    </cfRule>
  </conditionalFormatting>
  <conditionalFormatting sqref="B1168:G1168">
    <cfRule type="expression" dxfId="308" priority="304" stopIfTrue="1">
      <formula>$A1168&lt;&gt;""</formula>
    </cfRule>
  </conditionalFormatting>
  <conditionalFormatting sqref="D1139:D1140">
    <cfRule type="expression" dxfId="307" priority="303" stopIfTrue="1">
      <formula>$A1139&lt;&gt;""</formula>
    </cfRule>
  </conditionalFormatting>
  <conditionalFormatting sqref="B1139:C1140">
    <cfRule type="expression" dxfId="306" priority="302" stopIfTrue="1">
      <formula>$A1139&lt;&gt;""</formula>
    </cfRule>
  </conditionalFormatting>
  <conditionalFormatting sqref="G1139:G1140">
    <cfRule type="expression" dxfId="305" priority="301" stopIfTrue="1">
      <formula>$A1139&lt;&gt;""</formula>
    </cfRule>
  </conditionalFormatting>
  <conditionalFormatting sqref="E1139:F1140">
    <cfRule type="expression" dxfId="304" priority="300" stopIfTrue="1">
      <formula>$A1139&lt;&gt;""</formula>
    </cfRule>
  </conditionalFormatting>
  <conditionalFormatting sqref="D1370:D1371 H1370:H1376">
    <cfRule type="expression" dxfId="303" priority="295" stopIfTrue="1">
      <formula>$A1370&lt;&gt;""</formula>
    </cfRule>
  </conditionalFormatting>
  <conditionalFormatting sqref="D1141 H1141:H1148 D1144">
    <cfRule type="expression" dxfId="302" priority="299" stopIfTrue="1">
      <formula>$A1141&lt;&gt;""</formula>
    </cfRule>
  </conditionalFormatting>
  <conditionalFormatting sqref="G1370:G1376">
    <cfRule type="expression" dxfId="301" priority="294" stopIfTrue="1">
      <formula>$A1370&lt;&gt;""</formula>
    </cfRule>
  </conditionalFormatting>
  <conditionalFormatting sqref="G1141 G1144">
    <cfRule type="expression" dxfId="300" priority="298" stopIfTrue="1">
      <formula>$A1141&lt;&gt;""</formula>
    </cfRule>
  </conditionalFormatting>
  <conditionalFormatting sqref="E1141:F1141 E1144:F1144">
    <cfRule type="expression" dxfId="299" priority="297" stopIfTrue="1">
      <formula>$A1141&lt;&gt;""</formula>
    </cfRule>
  </conditionalFormatting>
  <conditionalFormatting sqref="B1141:C1141 B1144:C1144">
    <cfRule type="expression" dxfId="298" priority="296" stopIfTrue="1">
      <formula>$A1141&lt;&gt;""</formula>
    </cfRule>
  </conditionalFormatting>
  <conditionalFormatting sqref="B1370:C1371">
    <cfRule type="expression" dxfId="297" priority="293" stopIfTrue="1">
      <formula>$A1370&lt;&gt;""</formula>
    </cfRule>
  </conditionalFormatting>
  <conditionalFormatting sqref="E1370:F1376">
    <cfRule type="expression" dxfId="296" priority="292" stopIfTrue="1">
      <formula>$A1370&lt;&gt;""</formula>
    </cfRule>
  </conditionalFormatting>
  <conditionalFormatting sqref="B1053:G1053">
    <cfRule type="expression" dxfId="295" priority="291" stopIfTrue="1">
      <formula>$A1053&lt;&gt;""</formula>
    </cfRule>
  </conditionalFormatting>
  <conditionalFormatting sqref="B1169:G1169 B1172:G1176">
    <cfRule type="expression" dxfId="294" priority="290" stopIfTrue="1">
      <formula>$A1169&lt;&gt;""</formula>
    </cfRule>
  </conditionalFormatting>
  <conditionalFormatting sqref="E476:G477 G475">
    <cfRule type="expression" dxfId="293" priority="289" stopIfTrue="1">
      <formula>$A475&lt;&gt;""</formula>
    </cfRule>
  </conditionalFormatting>
  <conditionalFormatting sqref="D475:D477">
    <cfRule type="expression" dxfId="292" priority="288" stopIfTrue="1">
      <formula>$A475&lt;&gt;""</formula>
    </cfRule>
  </conditionalFormatting>
  <conditionalFormatting sqref="B475:C477">
    <cfRule type="expression" dxfId="291" priority="287" stopIfTrue="1">
      <formula>$A475&lt;&gt;""</formula>
    </cfRule>
  </conditionalFormatting>
  <conditionalFormatting sqref="D1453">
    <cfRule type="expression" dxfId="290" priority="286" stopIfTrue="1">
      <formula>$A1453&lt;&gt;""</formula>
    </cfRule>
  </conditionalFormatting>
  <conditionalFormatting sqref="G1453">
    <cfRule type="expression" dxfId="289" priority="285" stopIfTrue="1">
      <formula>$A1453&lt;&gt;""</formula>
    </cfRule>
  </conditionalFormatting>
  <conditionalFormatting sqref="E1453:F1453">
    <cfRule type="expression" dxfId="288" priority="284" stopIfTrue="1">
      <formula>$A1453&lt;&gt;""</formula>
    </cfRule>
  </conditionalFormatting>
  <conditionalFormatting sqref="B1453:C1453">
    <cfRule type="expression" dxfId="287" priority="283" stopIfTrue="1">
      <formula>$A1453&lt;&gt;""</formula>
    </cfRule>
  </conditionalFormatting>
  <conditionalFormatting sqref="B457:G458">
    <cfRule type="expression" dxfId="286" priority="282" stopIfTrue="1">
      <formula>$A457&lt;&gt;""</formula>
    </cfRule>
  </conditionalFormatting>
  <conditionalFormatting sqref="D1165 D1167">
    <cfRule type="expression" dxfId="285" priority="281" stopIfTrue="1">
      <formula>$A1165&lt;&gt;""</formula>
    </cfRule>
  </conditionalFormatting>
  <conditionalFormatting sqref="B1165:C1165 E1165:H1165 E1167:H1167 B1167:C1167">
    <cfRule type="expression" dxfId="284" priority="280" stopIfTrue="1">
      <formula>$A1165&lt;&gt;""</formula>
    </cfRule>
  </conditionalFormatting>
  <conditionalFormatting sqref="B1082:G1082">
    <cfRule type="expression" dxfId="283" priority="279" stopIfTrue="1">
      <formula>$A1082&lt;&gt;""</formula>
    </cfRule>
  </conditionalFormatting>
  <conditionalFormatting sqref="H1054">
    <cfRule type="expression" dxfId="282" priority="278" stopIfTrue="1">
      <formula>$A1054&lt;&gt;""</formula>
    </cfRule>
  </conditionalFormatting>
  <conditionalFormatting sqref="B1054:G1054">
    <cfRule type="expression" dxfId="281" priority="277" stopIfTrue="1">
      <formula>$A1054&lt;&gt;""</formula>
    </cfRule>
  </conditionalFormatting>
  <conditionalFormatting sqref="H1290:H1297 H1300:H1301">
    <cfRule type="expression" dxfId="280" priority="276" stopIfTrue="1">
      <formula>$A1290&lt;&gt;""</formula>
    </cfRule>
  </conditionalFormatting>
  <conditionalFormatting sqref="E1300:F1301 E1293:F1297">
    <cfRule type="expression" dxfId="279" priority="275" stopIfTrue="1">
      <formula>$A1293&lt;&gt;""</formula>
    </cfRule>
  </conditionalFormatting>
  <conditionalFormatting sqref="B1290:D1290">
    <cfRule type="expression" dxfId="278" priority="274" stopIfTrue="1">
      <formula>$A1290&lt;&gt;""</formula>
    </cfRule>
  </conditionalFormatting>
  <conditionalFormatting sqref="E1290:G1290 G1300:G1301 G1293:G1297">
    <cfRule type="expression" dxfId="277" priority="273" stopIfTrue="1">
      <formula>$A1290&lt;&gt;""</formula>
    </cfRule>
  </conditionalFormatting>
  <conditionalFormatting sqref="D1293:D1297 D1300:D1301">
    <cfRule type="expression" dxfId="276" priority="272" stopIfTrue="1">
      <formula>$A1293&lt;&gt;""</formula>
    </cfRule>
  </conditionalFormatting>
  <conditionalFormatting sqref="B1293:C1297 B1300:C1301">
    <cfRule type="expression" dxfId="275" priority="271" stopIfTrue="1">
      <formula>$A1293&lt;&gt;""</formula>
    </cfRule>
  </conditionalFormatting>
  <conditionalFormatting sqref="D1361 H1361:H1363">
    <cfRule type="expression" dxfId="274" priority="270" stopIfTrue="1">
      <formula>$A1361&lt;&gt;""</formula>
    </cfRule>
  </conditionalFormatting>
  <conditionalFormatting sqref="G1361">
    <cfRule type="expression" dxfId="273" priority="269" stopIfTrue="1">
      <formula>$A1361&lt;&gt;""</formula>
    </cfRule>
  </conditionalFormatting>
  <conditionalFormatting sqref="B1361:C1361">
    <cfRule type="expression" dxfId="272" priority="268" stopIfTrue="1">
      <formula>$A1361&lt;&gt;""</formula>
    </cfRule>
  </conditionalFormatting>
  <conditionalFormatting sqref="E1361:F1361">
    <cfRule type="expression" dxfId="271" priority="267" stopIfTrue="1">
      <formula>$A1361&lt;&gt;""</formula>
    </cfRule>
  </conditionalFormatting>
  <conditionalFormatting sqref="B1166:H1166">
    <cfRule type="expression" dxfId="270" priority="266" stopIfTrue="1">
      <formula>$A1166&lt;&gt;""</formula>
    </cfRule>
  </conditionalFormatting>
  <conditionalFormatting sqref="H1161">
    <cfRule type="expression" dxfId="269" priority="265" stopIfTrue="1">
      <formula>$A1161&lt;&gt;""</formula>
    </cfRule>
  </conditionalFormatting>
  <conditionalFormatting sqref="D1161">
    <cfRule type="expression" dxfId="268" priority="264" stopIfTrue="1">
      <formula>$A1161&lt;&gt;""</formula>
    </cfRule>
  </conditionalFormatting>
  <conditionalFormatting sqref="E1161:G1161">
    <cfRule type="expression" dxfId="267" priority="263" stopIfTrue="1">
      <formula>$A1161&lt;&gt;""</formula>
    </cfRule>
  </conditionalFormatting>
  <conditionalFormatting sqref="B1161:C1161">
    <cfRule type="expression" dxfId="266" priority="262" stopIfTrue="1">
      <formula>$A1161&lt;&gt;""</formula>
    </cfRule>
  </conditionalFormatting>
  <conditionalFormatting sqref="H1406">
    <cfRule type="expression" dxfId="265" priority="261" stopIfTrue="1">
      <formula>$A1406&lt;&gt;""</formula>
    </cfRule>
  </conditionalFormatting>
  <conditionalFormatting sqref="E1406:G1406">
    <cfRule type="expression" dxfId="264" priority="260" stopIfTrue="1">
      <formula>$A1406&lt;&gt;""</formula>
    </cfRule>
  </conditionalFormatting>
  <conditionalFormatting sqref="D1406">
    <cfRule type="expression" dxfId="263" priority="259" stopIfTrue="1">
      <formula>$A1406&lt;&gt;""</formula>
    </cfRule>
  </conditionalFormatting>
  <conditionalFormatting sqref="B1406:C1406">
    <cfRule type="expression" dxfId="262" priority="258" stopIfTrue="1">
      <formula>$A1406&lt;&gt;""</formula>
    </cfRule>
  </conditionalFormatting>
  <conditionalFormatting sqref="H1410:H1411 B1410:D1411">
    <cfRule type="expression" dxfId="261" priority="257" stopIfTrue="1">
      <formula>$A1410&lt;&gt;""</formula>
    </cfRule>
  </conditionalFormatting>
  <conditionalFormatting sqref="E1410:G1411">
    <cfRule type="expression" dxfId="260" priority="256" stopIfTrue="1">
      <formula>$A1410&lt;&gt;""</formula>
    </cfRule>
  </conditionalFormatting>
  <conditionalFormatting sqref="H1164">
    <cfRule type="expression" dxfId="259" priority="255" stopIfTrue="1">
      <formula>$A1164&lt;&gt;""</formula>
    </cfRule>
  </conditionalFormatting>
  <conditionalFormatting sqref="B1164:G1164">
    <cfRule type="expression" dxfId="258" priority="254" stopIfTrue="1">
      <formula>$A1164&lt;&gt;""</formula>
    </cfRule>
  </conditionalFormatting>
  <conditionalFormatting sqref="G489 B478:G483">
    <cfRule type="expression" dxfId="257" priority="253" stopIfTrue="1">
      <formula>$A478&lt;&gt;""</formula>
    </cfRule>
  </conditionalFormatting>
  <conditionalFormatting sqref="G1254">
    <cfRule type="expression" dxfId="256" priority="252" stopIfTrue="1">
      <formula>$A1254&lt;&gt;""</formula>
    </cfRule>
  </conditionalFormatting>
  <conditionalFormatting sqref="E1114:F1114">
    <cfRule type="expression" dxfId="255" priority="251" stopIfTrue="1">
      <formula>$A1114&lt;&gt;""</formula>
    </cfRule>
  </conditionalFormatting>
  <conditionalFormatting sqref="D1114">
    <cfRule type="expression" dxfId="254" priority="250" stopIfTrue="1">
      <formula>$A1114&lt;&gt;""</formula>
    </cfRule>
  </conditionalFormatting>
  <conditionalFormatting sqref="B1114:C1114">
    <cfRule type="expression" dxfId="253" priority="249" stopIfTrue="1">
      <formula>$A1114&lt;&gt;""</formula>
    </cfRule>
  </conditionalFormatting>
  <conditionalFormatting sqref="D1372:D1376">
    <cfRule type="expression" dxfId="252" priority="248" stopIfTrue="1">
      <formula>$A1372&lt;&gt;""</formula>
    </cfRule>
  </conditionalFormatting>
  <conditionalFormatting sqref="B1372:C1376">
    <cfRule type="expression" dxfId="251" priority="247" stopIfTrue="1">
      <formula>$A1372&lt;&gt;""</formula>
    </cfRule>
  </conditionalFormatting>
  <conditionalFormatting sqref="G1145:G1148">
    <cfRule type="expression" dxfId="250" priority="246" stopIfTrue="1">
      <formula>$A1145&lt;&gt;""</formula>
    </cfRule>
  </conditionalFormatting>
  <conditionalFormatting sqref="D1145:D1148">
    <cfRule type="expression" dxfId="249" priority="245" stopIfTrue="1">
      <formula>$A1145&lt;&gt;""</formula>
    </cfRule>
  </conditionalFormatting>
  <conditionalFormatting sqref="E1145:F1148">
    <cfRule type="expression" dxfId="248" priority="244" stopIfTrue="1">
      <formula>$A1145&lt;&gt;""</formula>
    </cfRule>
  </conditionalFormatting>
  <conditionalFormatting sqref="B1145:C1148">
    <cfRule type="expression" dxfId="247" priority="243" stopIfTrue="1">
      <formula>$A1145&lt;&gt;""</formula>
    </cfRule>
  </conditionalFormatting>
  <conditionalFormatting sqref="D1132">
    <cfRule type="expression" dxfId="246" priority="242" stopIfTrue="1">
      <formula>$A1132&lt;&gt;""</formula>
    </cfRule>
  </conditionalFormatting>
  <conditionalFormatting sqref="G1132">
    <cfRule type="expression" dxfId="245" priority="241" stopIfTrue="1">
      <formula>$A1132&lt;&gt;""</formula>
    </cfRule>
  </conditionalFormatting>
  <conditionalFormatting sqref="E1132:F1132">
    <cfRule type="expression" dxfId="244" priority="240" stopIfTrue="1">
      <formula>$A1132&lt;&gt;""</formula>
    </cfRule>
  </conditionalFormatting>
  <conditionalFormatting sqref="B1132:C1132">
    <cfRule type="expression" dxfId="243" priority="239" stopIfTrue="1">
      <formula>$A1132&lt;&gt;""</formula>
    </cfRule>
  </conditionalFormatting>
  <conditionalFormatting sqref="H1360">
    <cfRule type="expression" dxfId="242" priority="238" stopIfTrue="1">
      <formula>$A1360&lt;&gt;""</formula>
    </cfRule>
  </conditionalFormatting>
  <conditionalFormatting sqref="D1360">
    <cfRule type="expression" dxfId="241" priority="237" stopIfTrue="1">
      <formula>$A1360&lt;&gt;""</formula>
    </cfRule>
  </conditionalFormatting>
  <conditionalFormatting sqref="G1360">
    <cfRule type="expression" dxfId="240" priority="236" stopIfTrue="1">
      <formula>$A1360&lt;&gt;""</formula>
    </cfRule>
  </conditionalFormatting>
  <conditionalFormatting sqref="E1360:F1360">
    <cfRule type="expression" dxfId="239" priority="235" stopIfTrue="1">
      <formula>$A1360&lt;&gt;""</formula>
    </cfRule>
  </conditionalFormatting>
  <conditionalFormatting sqref="B1360:C1360">
    <cfRule type="expression" dxfId="238" priority="234" stopIfTrue="1">
      <formula>$A1360&lt;&gt;""</formula>
    </cfRule>
  </conditionalFormatting>
  <conditionalFormatting sqref="B489:F489 B490:D496">
    <cfRule type="expression" dxfId="237" priority="233" stopIfTrue="1">
      <formula>$A489&lt;&gt;""</formula>
    </cfRule>
  </conditionalFormatting>
  <conditionalFormatting sqref="H484:H488 B484:D488">
    <cfRule type="expression" dxfId="236" priority="232" stopIfTrue="1">
      <formula>$A484&lt;&gt;""</formula>
    </cfRule>
  </conditionalFormatting>
  <conditionalFormatting sqref="G487:G488 E484:G486">
    <cfRule type="expression" dxfId="235" priority="231" stopIfTrue="1">
      <formula>$A484&lt;&gt;""</formula>
    </cfRule>
  </conditionalFormatting>
  <conditionalFormatting sqref="D1138 H1138">
    <cfRule type="expression" dxfId="234" priority="230" stopIfTrue="1">
      <formula>$A1138&lt;&gt;""</formula>
    </cfRule>
  </conditionalFormatting>
  <conditionalFormatting sqref="G1138">
    <cfRule type="expression" dxfId="233" priority="229" stopIfTrue="1">
      <formula>$A1138&lt;&gt;""</formula>
    </cfRule>
  </conditionalFormatting>
  <conditionalFormatting sqref="E1138:F1138">
    <cfRule type="expression" dxfId="232" priority="228" stopIfTrue="1">
      <formula>$A1138&lt;&gt;""</formula>
    </cfRule>
  </conditionalFormatting>
  <conditionalFormatting sqref="B1138:C1138">
    <cfRule type="expression" dxfId="231" priority="227" stopIfTrue="1">
      <formula>$A1138&lt;&gt;""</formula>
    </cfRule>
  </conditionalFormatting>
  <conditionalFormatting sqref="D1369 H1369">
    <cfRule type="expression" dxfId="230" priority="226" stopIfTrue="1">
      <formula>$A1369&lt;&gt;""</formula>
    </cfRule>
  </conditionalFormatting>
  <conditionalFormatting sqref="G1369">
    <cfRule type="expression" dxfId="229" priority="225" stopIfTrue="1">
      <formula>$A1369&lt;&gt;""</formula>
    </cfRule>
  </conditionalFormatting>
  <conditionalFormatting sqref="E1369:F1369">
    <cfRule type="expression" dxfId="228" priority="224" stopIfTrue="1">
      <formula>$A1369&lt;&gt;""</formula>
    </cfRule>
  </conditionalFormatting>
  <conditionalFormatting sqref="B1369:C1369">
    <cfRule type="expression" dxfId="227" priority="223" stopIfTrue="1">
      <formula>$A1369&lt;&gt;""</formula>
    </cfRule>
  </conditionalFormatting>
  <conditionalFormatting sqref="H1298:H1299">
    <cfRule type="expression" dxfId="226" priority="222" stopIfTrue="1">
      <formula>$A1298&lt;&gt;""</formula>
    </cfRule>
  </conditionalFormatting>
  <conditionalFormatting sqref="D1298:D1299">
    <cfRule type="expression" dxfId="225" priority="221" stopIfTrue="1">
      <formula>$A1298&lt;&gt;""</formula>
    </cfRule>
  </conditionalFormatting>
  <conditionalFormatting sqref="G1298:G1299">
    <cfRule type="expression" dxfId="224" priority="220" stopIfTrue="1">
      <formula>$A1298&lt;&gt;""</formula>
    </cfRule>
  </conditionalFormatting>
  <conditionalFormatting sqref="E1298:F1299">
    <cfRule type="expression" dxfId="223" priority="219" stopIfTrue="1">
      <formula>$A1298&lt;&gt;""</formula>
    </cfRule>
  </conditionalFormatting>
  <conditionalFormatting sqref="B1298:C1299">
    <cfRule type="expression" dxfId="222" priority="218" stopIfTrue="1">
      <formula>$A1298&lt;&gt;""</formula>
    </cfRule>
  </conditionalFormatting>
  <conditionalFormatting sqref="H1412">
    <cfRule type="expression" dxfId="221" priority="217" stopIfTrue="1">
      <formula>$A1412&lt;&gt;""</formula>
    </cfRule>
  </conditionalFormatting>
  <conditionalFormatting sqref="D1412">
    <cfRule type="expression" dxfId="220" priority="216" stopIfTrue="1">
      <formula>$A1412&lt;&gt;""</formula>
    </cfRule>
  </conditionalFormatting>
  <conditionalFormatting sqref="G1412">
    <cfRule type="expression" dxfId="219" priority="215" stopIfTrue="1">
      <formula>$A1412&lt;&gt;""</formula>
    </cfRule>
  </conditionalFormatting>
  <conditionalFormatting sqref="E1412:F1412">
    <cfRule type="expression" dxfId="218" priority="214" stopIfTrue="1">
      <formula>$A1412&lt;&gt;""</formula>
    </cfRule>
  </conditionalFormatting>
  <conditionalFormatting sqref="B1412:C1412">
    <cfRule type="expression" dxfId="217" priority="213" stopIfTrue="1">
      <formula>$A1412&lt;&gt;""</formula>
    </cfRule>
  </conditionalFormatting>
  <conditionalFormatting sqref="B1177:G1193">
    <cfRule type="expression" dxfId="216" priority="212" stopIfTrue="1">
      <formula>$A1177&lt;&gt;""</formula>
    </cfRule>
  </conditionalFormatting>
  <conditionalFormatting sqref="B1271:H1271 H1272:H1288">
    <cfRule type="expression" dxfId="215" priority="211" stopIfTrue="1">
      <formula>$A1271&lt;&gt;""</formula>
    </cfRule>
  </conditionalFormatting>
  <conditionalFormatting sqref="E247:H247">
    <cfRule type="expression" dxfId="214" priority="210" stopIfTrue="1">
      <formula>$A247&lt;&gt;""</formula>
    </cfRule>
  </conditionalFormatting>
  <conditionalFormatting sqref="E490:G496">
    <cfRule type="expression" dxfId="213" priority="209" stopIfTrue="1">
      <formula>$A490&lt;&gt;""</formula>
    </cfRule>
  </conditionalFormatting>
  <conditionalFormatting sqref="B1272:G1274 G1275:G1288 B1275:D1288">
    <cfRule type="expression" dxfId="212" priority="208" stopIfTrue="1">
      <formula>$A1272&lt;&gt;""</formula>
    </cfRule>
  </conditionalFormatting>
  <conditionalFormatting sqref="B1137:H1137">
    <cfRule type="expression" dxfId="211" priority="207" stopIfTrue="1">
      <formula>$A1137&lt;&gt;""</formula>
    </cfRule>
  </conditionalFormatting>
  <conditionalFormatting sqref="B1368:H1368">
    <cfRule type="expression" dxfId="210" priority="206" stopIfTrue="1">
      <formula>$A1368&lt;&gt;""</formula>
    </cfRule>
  </conditionalFormatting>
  <conditionalFormatting sqref="H248">
    <cfRule type="expression" dxfId="209" priority="205" stopIfTrue="1">
      <formula>$A248&lt;&gt;""</formula>
    </cfRule>
  </conditionalFormatting>
  <conditionalFormatting sqref="E474:F474">
    <cfRule type="expression" dxfId="208" priority="204" stopIfTrue="1">
      <formula>$A474&lt;&gt;""</formula>
    </cfRule>
  </conditionalFormatting>
  <conditionalFormatting sqref="G474">
    <cfRule type="expression" dxfId="207" priority="203" stopIfTrue="1">
      <formula>$A474&lt;&gt;""</formula>
    </cfRule>
  </conditionalFormatting>
  <conditionalFormatting sqref="D474">
    <cfRule type="expression" dxfId="206" priority="202" stopIfTrue="1">
      <formula>$A474&lt;&gt;""</formula>
    </cfRule>
  </conditionalFormatting>
  <conditionalFormatting sqref="B474:C474">
    <cfRule type="expression" dxfId="205" priority="201" stopIfTrue="1">
      <formula>$A474&lt;&gt;""</formula>
    </cfRule>
  </conditionalFormatting>
  <conditionalFormatting sqref="H472:H473">
    <cfRule type="expression" dxfId="204" priority="200" stopIfTrue="1">
      <formula>$A472&lt;&gt;""</formula>
    </cfRule>
  </conditionalFormatting>
  <conditionalFormatting sqref="E472:G473">
    <cfRule type="expression" dxfId="203" priority="199" stopIfTrue="1">
      <formula>$A472&lt;&gt;""</formula>
    </cfRule>
  </conditionalFormatting>
  <conditionalFormatting sqref="D472:D473">
    <cfRule type="expression" dxfId="202" priority="198" stopIfTrue="1">
      <formula>$A472&lt;&gt;""</formula>
    </cfRule>
  </conditionalFormatting>
  <conditionalFormatting sqref="B472:C473">
    <cfRule type="expression" dxfId="201" priority="197" stopIfTrue="1">
      <formula>$A472&lt;&gt;""</formula>
    </cfRule>
  </conditionalFormatting>
  <conditionalFormatting sqref="E475:F475">
    <cfRule type="expression" dxfId="200" priority="196" stopIfTrue="1">
      <formula>$A475&lt;&gt;""</formula>
    </cfRule>
  </conditionalFormatting>
  <conditionalFormatting sqref="E190:F190">
    <cfRule type="expression" dxfId="199" priority="191" stopIfTrue="1">
      <formula>$A190&lt;&gt;""</formula>
    </cfRule>
  </conditionalFormatting>
  <conditionalFormatting sqref="H1110">
    <cfRule type="expression" dxfId="198" priority="195" stopIfTrue="1">
      <formula>$A1110&lt;&gt;""</formula>
    </cfRule>
  </conditionalFormatting>
  <conditionalFormatting sqref="D1110">
    <cfRule type="expression" dxfId="197" priority="194" stopIfTrue="1">
      <formula>$A1110&lt;&gt;""</formula>
    </cfRule>
  </conditionalFormatting>
  <conditionalFormatting sqref="B1110:C1110">
    <cfRule type="expression" dxfId="196" priority="193" stopIfTrue="1">
      <formula>$A1110&lt;&gt;""</formula>
    </cfRule>
  </conditionalFormatting>
  <conditionalFormatting sqref="G1110">
    <cfRule type="expression" dxfId="195" priority="192" stopIfTrue="1">
      <formula>$A1110&lt;&gt;""</formula>
    </cfRule>
  </conditionalFormatting>
  <conditionalFormatting sqref="G190">
    <cfRule type="expression" dxfId="194" priority="190" stopIfTrue="1">
      <formula>$A190&lt;&gt;""</formula>
    </cfRule>
  </conditionalFormatting>
  <conditionalFormatting sqref="E191:G194">
    <cfRule type="expression" dxfId="193" priority="189" stopIfTrue="1">
      <formula>$A191&lt;&gt;""</formula>
    </cfRule>
  </conditionalFormatting>
  <conditionalFormatting sqref="E1275:F1288">
    <cfRule type="expression" dxfId="192" priority="188" stopIfTrue="1">
      <formula>$A1275&lt;&gt;""</formula>
    </cfRule>
  </conditionalFormatting>
  <conditionalFormatting sqref="E487:F488">
    <cfRule type="expression" dxfId="191" priority="187" stopIfTrue="1">
      <formula>$A487&lt;&gt;""</formula>
    </cfRule>
  </conditionalFormatting>
  <conditionalFormatting sqref="E248:F248">
    <cfRule type="expression" dxfId="190" priority="186" stopIfTrue="1">
      <formula>$A248&lt;&gt;""</formula>
    </cfRule>
  </conditionalFormatting>
  <conditionalFormatting sqref="G248">
    <cfRule type="expression" dxfId="189" priority="185" stopIfTrue="1">
      <formula>$A248&lt;&gt;""</formula>
    </cfRule>
  </conditionalFormatting>
  <conditionalFormatting sqref="E195:G195">
    <cfRule type="expression" dxfId="188" priority="184" stopIfTrue="1">
      <formula>$A195&lt;&gt;""</formula>
    </cfRule>
  </conditionalFormatting>
  <conditionalFormatting sqref="H1255 B1255:D1255">
    <cfRule type="expression" dxfId="187" priority="183" stopIfTrue="1">
      <formula>$A1255&lt;&gt;""</formula>
    </cfRule>
  </conditionalFormatting>
  <conditionalFormatting sqref="E1255:G1255">
    <cfRule type="expression" dxfId="186" priority="182" stopIfTrue="1">
      <formula>$A1255&lt;&gt;""</formula>
    </cfRule>
  </conditionalFormatting>
  <conditionalFormatting sqref="E1393:F1402">
    <cfRule type="expression" dxfId="185" priority="181" stopIfTrue="1">
      <formula>$A1393&lt;&gt;""</formula>
    </cfRule>
  </conditionalFormatting>
  <conditionalFormatting sqref="E196:F197">
    <cfRule type="expression" dxfId="184" priority="180" stopIfTrue="1">
      <formula>$A196&lt;&gt;""</formula>
    </cfRule>
  </conditionalFormatting>
  <conditionalFormatting sqref="G196:G197">
    <cfRule type="expression" dxfId="183" priority="179" stopIfTrue="1">
      <formula>$A196&lt;&gt;""</formula>
    </cfRule>
  </conditionalFormatting>
  <conditionalFormatting sqref="E198:G199 E200:F204">
    <cfRule type="expression" dxfId="182" priority="178" stopIfTrue="1">
      <formula>$A198&lt;&gt;""</formula>
    </cfRule>
  </conditionalFormatting>
  <conditionalFormatting sqref="G200">
    <cfRule type="expression" dxfId="181" priority="177" stopIfTrue="1">
      <formula>$A200&lt;&gt;""</formula>
    </cfRule>
  </conditionalFormatting>
  <conditionalFormatting sqref="B1394:D1404">
    <cfRule type="expression" dxfId="180" priority="176" stopIfTrue="1">
      <formula>$A1394&lt;&gt;""</formula>
    </cfRule>
  </conditionalFormatting>
  <conditionalFormatting sqref="G201:G205">
    <cfRule type="expression" dxfId="179" priority="175" stopIfTrue="1">
      <formula>$A201&lt;&gt;""</formula>
    </cfRule>
  </conditionalFormatting>
  <conditionalFormatting sqref="B625">
    <cfRule type="expression" dxfId="178" priority="174" stopIfTrue="1">
      <formula>$A625&lt;&gt;""</formula>
    </cfRule>
  </conditionalFormatting>
  <conditionalFormatting sqref="B276:H276">
    <cfRule type="expression" dxfId="177" priority="173" stopIfTrue="1">
      <formula>$A276&lt;&gt;""</formula>
    </cfRule>
  </conditionalFormatting>
  <conditionalFormatting sqref="B277:H277">
    <cfRule type="expression" dxfId="176" priority="172" stopIfTrue="1">
      <formula>$A277&lt;&gt;""</formula>
    </cfRule>
  </conditionalFormatting>
  <conditionalFormatting sqref="B278:H280 B281:D290 H281:H283">
    <cfRule type="expression" dxfId="175" priority="171" stopIfTrue="1">
      <formula>$A278&lt;&gt;""</formula>
    </cfRule>
  </conditionalFormatting>
  <conditionalFormatting sqref="E281:G283">
    <cfRule type="expression" dxfId="174" priority="170" stopIfTrue="1">
      <formula>$A281&lt;&gt;""</formula>
    </cfRule>
  </conditionalFormatting>
  <conditionalFormatting sqref="E205:F205">
    <cfRule type="expression" dxfId="173" priority="169" stopIfTrue="1">
      <formula>$A205&lt;&gt;""</formula>
    </cfRule>
  </conditionalFormatting>
  <conditionalFormatting sqref="G206:G209">
    <cfRule type="expression" dxfId="172" priority="167" stopIfTrue="1">
      <formula>$A206&lt;&gt;""</formula>
    </cfRule>
  </conditionalFormatting>
  <conditionalFormatting sqref="E206:F210">
    <cfRule type="expression" dxfId="171" priority="168" stopIfTrue="1">
      <formula>$A206&lt;&gt;""</formula>
    </cfRule>
  </conditionalFormatting>
  <conditionalFormatting sqref="G210">
    <cfRule type="expression" dxfId="170" priority="166" stopIfTrue="1">
      <formula>$A210&lt;&gt;""</formula>
    </cfRule>
  </conditionalFormatting>
  <conditionalFormatting sqref="H284:H290">
    <cfRule type="expression" dxfId="169" priority="165" stopIfTrue="1">
      <formula>$A284&lt;&gt;""</formula>
    </cfRule>
  </conditionalFormatting>
  <conditionalFormatting sqref="E284:G290">
    <cfRule type="expression" dxfId="168" priority="164" stopIfTrue="1">
      <formula>$A284&lt;&gt;""</formula>
    </cfRule>
  </conditionalFormatting>
  <conditionalFormatting sqref="B1219:H1219 B1227:H1232 B1221:H1225">
    <cfRule type="expression" dxfId="167" priority="163" stopIfTrue="1">
      <formula>$A1219&lt;&gt;""</formula>
    </cfRule>
  </conditionalFormatting>
  <conditionalFormatting sqref="E1110:F1110">
    <cfRule type="expression" dxfId="166" priority="162" stopIfTrue="1">
      <formula>$A1110&lt;&gt;""</formula>
    </cfRule>
  </conditionalFormatting>
  <conditionalFormatting sqref="D1315">
    <cfRule type="expression" dxfId="165" priority="161" stopIfTrue="1">
      <formula>$A1315&lt;&gt;""</formula>
    </cfRule>
  </conditionalFormatting>
  <conditionalFormatting sqref="B1315:C1315">
    <cfRule type="expression" dxfId="164" priority="160" stopIfTrue="1">
      <formula>$A1315&lt;&gt;""</formula>
    </cfRule>
  </conditionalFormatting>
  <conditionalFormatting sqref="G1315">
    <cfRule type="expression" dxfId="163" priority="159" stopIfTrue="1">
      <formula>$A1315&lt;&gt;""</formula>
    </cfRule>
  </conditionalFormatting>
  <conditionalFormatting sqref="E1315:F1315">
    <cfRule type="expression" dxfId="162" priority="158" stopIfTrue="1">
      <formula>$A1315&lt;&gt;""</formula>
    </cfRule>
  </conditionalFormatting>
  <conditionalFormatting sqref="G211:G225">
    <cfRule type="expression" dxfId="161" priority="156" stopIfTrue="1">
      <formula>$A211&lt;&gt;""</formula>
    </cfRule>
  </conditionalFormatting>
  <conditionalFormatting sqref="E211:F225">
    <cfRule type="expression" dxfId="160" priority="157" stopIfTrue="1">
      <formula>$A211&lt;&gt;""</formula>
    </cfRule>
  </conditionalFormatting>
  <conditionalFormatting sqref="B497:H499">
    <cfRule type="expression" dxfId="159" priority="155" stopIfTrue="1">
      <formula>$A497&lt;&gt;""</formula>
    </cfRule>
  </conditionalFormatting>
  <conditionalFormatting sqref="B291:H291 B292:D320">
    <cfRule type="expression" dxfId="158" priority="154" stopIfTrue="1">
      <formula>$A291&lt;&gt;""</formula>
    </cfRule>
  </conditionalFormatting>
  <conditionalFormatting sqref="E292:H320">
    <cfRule type="expression" dxfId="157" priority="153" stopIfTrue="1">
      <formula>$A292&lt;&gt;""</formula>
    </cfRule>
  </conditionalFormatting>
  <conditionalFormatting sqref="B1226:H1226">
    <cfRule type="expression" dxfId="156" priority="152" stopIfTrue="1">
      <formula>$A1226&lt;&gt;""</formula>
    </cfRule>
  </conditionalFormatting>
  <conditionalFormatting sqref="B1220:H1220">
    <cfRule type="expression" dxfId="155" priority="151" stopIfTrue="1">
      <formula>$A1220&lt;&gt;""</formula>
    </cfRule>
  </conditionalFormatting>
  <conditionalFormatting sqref="A808:I808">
    <cfRule type="expression" dxfId="154" priority="150" stopIfTrue="1">
      <formula>$A808&lt;&gt;""</formula>
    </cfRule>
  </conditionalFormatting>
  <conditionalFormatting sqref="A809:A818">
    <cfRule type="expression" dxfId="153" priority="149" stopIfTrue="1">
      <formula>$A809&lt;&gt;""</formula>
    </cfRule>
  </conditionalFormatting>
  <conditionalFormatting sqref="E811:F811">
    <cfRule type="expression" dxfId="152" priority="148" stopIfTrue="1">
      <formula>$A811&lt;&gt;""</formula>
    </cfRule>
  </conditionalFormatting>
  <conditionalFormatting sqref="B819:D819">
    <cfRule type="expression" dxfId="151" priority="147" stopIfTrue="1">
      <formula>$A819&lt;&gt;""</formula>
    </cfRule>
  </conditionalFormatting>
  <conditionalFormatting sqref="A819">
    <cfRule type="expression" dxfId="150" priority="146" stopIfTrue="1">
      <formula>$A819&lt;&gt;""</formula>
    </cfRule>
  </conditionalFormatting>
  <conditionalFormatting sqref="E819:F819">
    <cfRule type="expression" dxfId="149" priority="145" stopIfTrue="1">
      <formula>$A819&lt;&gt;""</formula>
    </cfRule>
  </conditionalFormatting>
  <conditionalFormatting sqref="A820">
    <cfRule type="expression" dxfId="148" priority="144" stopIfTrue="1">
      <formula>$A820&lt;&gt;""</formula>
    </cfRule>
  </conditionalFormatting>
  <conditionalFormatting sqref="B1233:H1252">
    <cfRule type="expression" dxfId="147" priority="143" stopIfTrue="1">
      <formula>$A1233&lt;&gt;""</formula>
    </cfRule>
  </conditionalFormatting>
  <conditionalFormatting sqref="H1377:H1385">
    <cfRule type="expression" dxfId="146" priority="142" stopIfTrue="1">
      <formula>$A1377&lt;&gt;""</formula>
    </cfRule>
  </conditionalFormatting>
  <conditionalFormatting sqref="G1377">
    <cfRule type="expression" dxfId="145" priority="141" stopIfTrue="1">
      <formula>$A1377&lt;&gt;""</formula>
    </cfRule>
  </conditionalFormatting>
  <conditionalFormatting sqref="D1377:D1379">
    <cfRule type="expression" dxfId="144" priority="140" stopIfTrue="1">
      <formula>$A1377&lt;&gt;""</formula>
    </cfRule>
  </conditionalFormatting>
  <conditionalFormatting sqref="E1377:F1379">
    <cfRule type="expression" dxfId="143" priority="139" stopIfTrue="1">
      <formula>$A1377&lt;&gt;""</formula>
    </cfRule>
  </conditionalFormatting>
  <conditionalFormatting sqref="B1377:C1379">
    <cfRule type="expression" dxfId="142" priority="138" stopIfTrue="1">
      <formula>$A1377&lt;&gt;""</formula>
    </cfRule>
  </conditionalFormatting>
  <conditionalFormatting sqref="H1152">
    <cfRule type="expression" dxfId="141" priority="137" stopIfTrue="1">
      <formula>$A1152&lt;&gt;""</formula>
    </cfRule>
  </conditionalFormatting>
  <conditionalFormatting sqref="G1152">
    <cfRule type="expression" dxfId="140" priority="136" stopIfTrue="1">
      <formula>$A1152&lt;&gt;""</formula>
    </cfRule>
  </conditionalFormatting>
  <conditionalFormatting sqref="D1152">
    <cfRule type="expression" dxfId="139" priority="135" stopIfTrue="1">
      <formula>$A1152&lt;&gt;""</formula>
    </cfRule>
  </conditionalFormatting>
  <conditionalFormatting sqref="E1152:F1152">
    <cfRule type="expression" dxfId="138" priority="134" stopIfTrue="1">
      <formula>$A1152&lt;&gt;""</formula>
    </cfRule>
  </conditionalFormatting>
  <conditionalFormatting sqref="B1152:C1152">
    <cfRule type="expression" dxfId="137" priority="133" stopIfTrue="1">
      <formula>$A1152&lt;&gt;""</formula>
    </cfRule>
  </conditionalFormatting>
  <conditionalFormatting sqref="G1378">
    <cfRule type="expression" dxfId="136" priority="132" stopIfTrue="1">
      <formula>$A1378&lt;&gt;""</formula>
    </cfRule>
  </conditionalFormatting>
  <conditionalFormatting sqref="B1149:H1150">
    <cfRule type="expression" dxfId="135" priority="131" stopIfTrue="1">
      <formula>$A1149&lt;&gt;""</formula>
    </cfRule>
  </conditionalFormatting>
  <conditionalFormatting sqref="H163 B163:F163">
    <cfRule type="expression" dxfId="134" priority="130" stopIfTrue="1">
      <formula>$A163&lt;&gt;""</formula>
    </cfRule>
  </conditionalFormatting>
  <conditionalFormatting sqref="G163">
    <cfRule type="expression" dxfId="133" priority="129" stopIfTrue="1">
      <formula>$A163&lt;&gt;""</formula>
    </cfRule>
  </conditionalFormatting>
  <conditionalFormatting sqref="H689">
    <cfRule type="expression" dxfId="132" priority="128" stopIfTrue="1">
      <formula>$A689&lt;&gt;""</formula>
    </cfRule>
  </conditionalFormatting>
  <conditionalFormatting sqref="D689">
    <cfRule type="expression" dxfId="131" priority="127" stopIfTrue="1">
      <formula>$A689&lt;&gt;""</formula>
    </cfRule>
  </conditionalFormatting>
  <conditionalFormatting sqref="G689">
    <cfRule type="expression" dxfId="130" priority="126" stopIfTrue="1">
      <formula>$A689&lt;&gt;""</formula>
    </cfRule>
  </conditionalFormatting>
  <conditionalFormatting sqref="E689:F689">
    <cfRule type="expression" dxfId="129" priority="125" stopIfTrue="1">
      <formula>$A689&lt;&gt;""</formula>
    </cfRule>
  </conditionalFormatting>
  <conditionalFormatting sqref="B689:C689">
    <cfRule type="expression" dxfId="128" priority="124" stopIfTrue="1">
      <formula>$A689&lt;&gt;""</formula>
    </cfRule>
  </conditionalFormatting>
  <conditionalFormatting sqref="A1089:H1089">
    <cfRule type="expression" dxfId="127" priority="123" stopIfTrue="1">
      <formula>$A1089&lt;&gt;""</formula>
    </cfRule>
  </conditionalFormatting>
  <conditionalFormatting sqref="B349:I359">
    <cfRule type="expression" dxfId="126" priority="122" stopIfTrue="1">
      <formula>$A349&lt;&gt;""</formula>
    </cfRule>
  </conditionalFormatting>
  <conditionalFormatting sqref="A905:G905">
    <cfRule type="expression" dxfId="125" priority="121" stopIfTrue="1">
      <formula>$A905&lt;&gt;""</formula>
    </cfRule>
  </conditionalFormatting>
  <conditionalFormatting sqref="A325:G328">
    <cfRule type="expression" dxfId="124" priority="120" stopIfTrue="1">
      <formula>$A325&lt;&gt;""</formula>
    </cfRule>
  </conditionalFormatting>
  <conditionalFormatting sqref="A323:D323">
    <cfRule type="expression" dxfId="123" priority="119" stopIfTrue="1">
      <formula>$A323&lt;&gt;""</formula>
    </cfRule>
  </conditionalFormatting>
  <conditionalFormatting sqref="A1389:G1390">
    <cfRule type="expression" dxfId="122" priority="118" stopIfTrue="1">
      <formula>$A1389&lt;&gt;""</formula>
    </cfRule>
  </conditionalFormatting>
  <conditionalFormatting sqref="A1362:A1363">
    <cfRule type="expression" dxfId="121" priority="117" stopIfTrue="1">
      <formula>$A1362&lt;&gt;""</formula>
    </cfRule>
  </conditionalFormatting>
  <conditionalFormatting sqref="D1362:D1363">
    <cfRule type="expression" dxfId="120" priority="116" stopIfTrue="1">
      <formula>$A1362&lt;&gt;""</formula>
    </cfRule>
  </conditionalFormatting>
  <conditionalFormatting sqref="G1362:G1363">
    <cfRule type="expression" dxfId="119" priority="115" stopIfTrue="1">
      <formula>$A1362&lt;&gt;""</formula>
    </cfRule>
  </conditionalFormatting>
  <conditionalFormatting sqref="B1362:C1363">
    <cfRule type="expression" dxfId="118" priority="114" stopIfTrue="1">
      <formula>$A1362&lt;&gt;""</formula>
    </cfRule>
  </conditionalFormatting>
  <conditionalFormatting sqref="E1362:F1363">
    <cfRule type="expression" dxfId="117" priority="113" stopIfTrue="1">
      <formula>$A1362&lt;&gt;""</formula>
    </cfRule>
  </conditionalFormatting>
  <conditionalFormatting sqref="A1142:A1143">
    <cfRule type="expression" dxfId="116" priority="112" stopIfTrue="1">
      <formula>$A1142&lt;&gt;""</formula>
    </cfRule>
  </conditionalFormatting>
  <conditionalFormatting sqref="D1142:D1143">
    <cfRule type="expression" dxfId="115" priority="111" stopIfTrue="1">
      <formula>$A1142&lt;&gt;""</formula>
    </cfRule>
  </conditionalFormatting>
  <conditionalFormatting sqref="G1142:G1143">
    <cfRule type="expression" dxfId="114" priority="110" stopIfTrue="1">
      <formula>$A1142&lt;&gt;""</formula>
    </cfRule>
  </conditionalFormatting>
  <conditionalFormatting sqref="E1142:F1143">
    <cfRule type="expression" dxfId="113" priority="109" stopIfTrue="1">
      <formula>$A1142&lt;&gt;""</formula>
    </cfRule>
  </conditionalFormatting>
  <conditionalFormatting sqref="C1142:C1143">
    <cfRule type="expression" dxfId="112" priority="108" stopIfTrue="1">
      <formula>$A1142&lt;&gt;""</formula>
    </cfRule>
  </conditionalFormatting>
  <conditionalFormatting sqref="B1142:B1143">
    <cfRule type="expression" dxfId="111" priority="107" stopIfTrue="1">
      <formula>$A1142&lt;&gt;""</formula>
    </cfRule>
  </conditionalFormatting>
  <conditionalFormatting sqref="A1112:G1113">
    <cfRule type="expression" dxfId="110" priority="106" stopIfTrue="1">
      <formula>$A1112&lt;&gt;""</formula>
    </cfRule>
  </conditionalFormatting>
  <conditionalFormatting sqref="A1291:A1292">
    <cfRule type="expression" dxfId="109" priority="105" stopIfTrue="1">
      <formula>$A1291&lt;&gt;""</formula>
    </cfRule>
  </conditionalFormatting>
  <conditionalFormatting sqref="B1291:D1292">
    <cfRule type="expression" dxfId="108" priority="104" stopIfTrue="1">
      <formula>$A1291&lt;&gt;""</formula>
    </cfRule>
  </conditionalFormatting>
  <conditionalFormatting sqref="E1291:G1292">
    <cfRule type="expression" dxfId="107" priority="103" stopIfTrue="1">
      <formula>$A1291&lt;&gt;""</formula>
    </cfRule>
  </conditionalFormatting>
  <conditionalFormatting sqref="B1461:G1461">
    <cfRule type="expression" dxfId="106" priority="102" stopIfTrue="1">
      <formula>$A1461&lt;&gt;""</formula>
    </cfRule>
  </conditionalFormatting>
  <conditionalFormatting sqref="A1307:A1308">
    <cfRule type="expression" dxfId="105" priority="101" stopIfTrue="1">
      <formula>$A1307&lt;&gt;""</formula>
    </cfRule>
  </conditionalFormatting>
  <conditionalFormatting sqref="D1307:D1308">
    <cfRule type="expression" dxfId="104" priority="100" stopIfTrue="1">
      <formula>$A1307&lt;&gt;""</formula>
    </cfRule>
  </conditionalFormatting>
  <conditionalFormatting sqref="G1307:G1308">
    <cfRule type="expression" dxfId="103" priority="99" stopIfTrue="1">
      <formula>$A1307&lt;&gt;""</formula>
    </cfRule>
  </conditionalFormatting>
  <conditionalFormatting sqref="E1307:F1308">
    <cfRule type="expression" dxfId="102" priority="98" stopIfTrue="1">
      <formula>$A1307&lt;&gt;""</formula>
    </cfRule>
  </conditionalFormatting>
  <conditionalFormatting sqref="B1307:C1308">
    <cfRule type="expression" dxfId="101" priority="97" stopIfTrue="1">
      <formula>$A1307&lt;&gt;""</formula>
    </cfRule>
  </conditionalFormatting>
  <conditionalFormatting sqref="A1408:G1409">
    <cfRule type="expression" dxfId="100" priority="96" stopIfTrue="1">
      <formula>$A1408&lt;&gt;""</formula>
    </cfRule>
  </conditionalFormatting>
  <conditionalFormatting sqref="A1059:G1060">
    <cfRule type="expression" dxfId="99" priority="95" stopIfTrue="1">
      <formula>$A1059&lt;&gt;""</formula>
    </cfRule>
  </conditionalFormatting>
  <conditionalFormatting sqref="A1170:A1171">
    <cfRule type="expression" dxfId="98" priority="94" stopIfTrue="1">
      <formula>$A1170&lt;&gt;""</formula>
    </cfRule>
  </conditionalFormatting>
  <conditionalFormatting sqref="B1170:G1171">
    <cfRule type="expression" dxfId="97" priority="93" stopIfTrue="1">
      <formula>$A1170&lt;&gt;""</formula>
    </cfRule>
  </conditionalFormatting>
  <conditionalFormatting sqref="E277:F277">
    <cfRule type="expression" dxfId="96" priority="92" stopIfTrue="1">
      <formula>$A277&lt;&gt;""</formula>
    </cfRule>
  </conditionalFormatting>
  <conditionalFormatting sqref="A493:I495">
    <cfRule type="expression" dxfId="95" priority="91" stopIfTrue="1">
      <formula>$A493&lt;&gt;""</formula>
    </cfRule>
  </conditionalFormatting>
  <conditionalFormatting sqref="A532:I534">
    <cfRule type="expression" dxfId="94" priority="90" stopIfTrue="1">
      <formula>$A532&lt;&gt;""</formula>
    </cfRule>
  </conditionalFormatting>
  <conditionalFormatting sqref="E543:F543">
    <cfRule type="expression" dxfId="93" priority="89" stopIfTrue="1">
      <formula>$A543&lt;&gt;""</formula>
    </cfRule>
  </conditionalFormatting>
  <conditionalFormatting sqref="A910:I915">
    <cfRule type="expression" dxfId="92" priority="88" stopIfTrue="1">
      <formula>$A910&lt;&gt;""</formula>
    </cfRule>
  </conditionalFormatting>
  <conditionalFormatting sqref="A919:I921">
    <cfRule type="expression" dxfId="91" priority="87" stopIfTrue="1">
      <formula>$A919&lt;&gt;""</formula>
    </cfRule>
  </conditionalFormatting>
  <conditionalFormatting sqref="A1062:I1064">
    <cfRule type="expression" dxfId="90" priority="86" stopIfTrue="1">
      <formula>$A1062&lt;&gt;""</formula>
    </cfRule>
  </conditionalFormatting>
  <conditionalFormatting sqref="A1370:I1371">
    <cfRule type="expression" dxfId="89" priority="85" stopIfTrue="1">
      <formula>$A1370&lt;&gt;""</formula>
    </cfRule>
  </conditionalFormatting>
  <conditionalFormatting sqref="B692:H693 B694:D699 G694:H699 B691:D691 G691:H691">
    <cfRule type="expression" dxfId="88" priority="84" stopIfTrue="1">
      <formula>$A691&lt;&gt;""</formula>
    </cfRule>
  </conditionalFormatting>
  <conditionalFormatting sqref="E826:F826">
    <cfRule type="expression" dxfId="87" priority="83" stopIfTrue="1">
      <formula>$A826&lt;&gt;""</formula>
    </cfRule>
  </conditionalFormatting>
  <conditionalFormatting sqref="B690:H690 E691:F691">
    <cfRule type="expression" dxfId="86" priority="82" stopIfTrue="1">
      <formula>$A690&lt;&gt;""</formula>
    </cfRule>
  </conditionalFormatting>
  <conditionalFormatting sqref="E694:F694">
    <cfRule type="expression" dxfId="85" priority="81" stopIfTrue="1">
      <formula>$A694&lt;&gt;""</formula>
    </cfRule>
  </conditionalFormatting>
  <conditionalFormatting sqref="E695:F699">
    <cfRule type="expression" dxfId="84" priority="80" stopIfTrue="1">
      <formula>$A695&lt;&gt;""</formula>
    </cfRule>
  </conditionalFormatting>
  <conditionalFormatting sqref="G1379">
    <cfRule type="expression" dxfId="83" priority="79" stopIfTrue="1">
      <formula>$A1379&lt;&gt;""</formula>
    </cfRule>
  </conditionalFormatting>
  <conditionalFormatting sqref="B1153:H1157">
    <cfRule type="expression" dxfId="82" priority="78" stopIfTrue="1">
      <formula>$A1153&lt;&gt;""</formula>
    </cfRule>
  </conditionalFormatting>
  <conditionalFormatting sqref="B1380:G1385">
    <cfRule type="expression" dxfId="81" priority="77" stopIfTrue="1">
      <formula>$A1380&lt;&gt;""</formula>
    </cfRule>
  </conditionalFormatting>
  <conditionalFormatting sqref="B1151:H1151">
    <cfRule type="expression" dxfId="80" priority="76" stopIfTrue="1">
      <formula>$A1151&lt;&gt;""</formula>
    </cfRule>
  </conditionalFormatting>
  <conditionalFormatting sqref="B701:D701 G701:H701">
    <cfRule type="expression" dxfId="79" priority="75" stopIfTrue="1">
      <formula>$A701&lt;&gt;""</formula>
    </cfRule>
  </conditionalFormatting>
  <conditionalFormatting sqref="G1403:G1404">
    <cfRule type="expression" dxfId="78" priority="74" stopIfTrue="1">
      <formula>$A1403&lt;&gt;""</formula>
    </cfRule>
  </conditionalFormatting>
  <conditionalFormatting sqref="E1403:F1404">
    <cfRule type="expression" dxfId="77" priority="73" stopIfTrue="1">
      <formula>$A1403&lt;&gt;""</formula>
    </cfRule>
  </conditionalFormatting>
  <conditionalFormatting sqref="B1127:H1127">
    <cfRule type="expression" dxfId="76" priority="72" stopIfTrue="1">
      <formula>$A1127&lt;&gt;""</formula>
    </cfRule>
  </conditionalFormatting>
  <conditionalFormatting sqref="B1128:H1128 H1129:H1130">
    <cfRule type="expression" dxfId="75" priority="71" stopIfTrue="1">
      <formula>$A1128&lt;&gt;""</formula>
    </cfRule>
  </conditionalFormatting>
  <conditionalFormatting sqref="G226:G227">
    <cfRule type="expression" dxfId="74" priority="69" stopIfTrue="1">
      <formula>$A226&lt;&gt;""</formula>
    </cfRule>
  </conditionalFormatting>
  <conditionalFormatting sqref="E226:F227">
    <cfRule type="expression" dxfId="73" priority="70" stopIfTrue="1">
      <formula>$A226&lt;&gt;""</formula>
    </cfRule>
  </conditionalFormatting>
  <conditionalFormatting sqref="C599:G607">
    <cfRule type="expression" dxfId="72" priority="68" stopIfTrue="1">
      <formula>$A599&lt;&gt;""</formula>
    </cfRule>
  </conditionalFormatting>
  <conditionalFormatting sqref="B1129:G1130">
    <cfRule type="expression" dxfId="71" priority="67" stopIfTrue="1">
      <formula>$A1129&lt;&gt;""</formula>
    </cfRule>
  </conditionalFormatting>
  <conditionalFormatting sqref="E701:F701">
    <cfRule type="expression" dxfId="70" priority="66" stopIfTrue="1">
      <formula>$A701&lt;&gt;""</formula>
    </cfRule>
  </conditionalFormatting>
  <conditionalFormatting sqref="B608:H621">
    <cfRule type="expression" dxfId="69" priority="65" stopIfTrue="1">
      <formula>$A608&lt;&gt;""</formula>
    </cfRule>
  </conditionalFormatting>
  <conditionalFormatting sqref="B622:H622">
    <cfRule type="expression" dxfId="68" priority="64" stopIfTrue="1">
      <formula>$A622&lt;&gt;""</formula>
    </cfRule>
  </conditionalFormatting>
  <conditionalFormatting sqref="B623:H623">
    <cfRule type="expression" dxfId="67" priority="63" stopIfTrue="1">
      <formula>$A623&lt;&gt;""</formula>
    </cfRule>
  </conditionalFormatting>
  <conditionalFormatting sqref="B624:H624">
    <cfRule type="expression" dxfId="66" priority="62" stopIfTrue="1">
      <formula>$A624&lt;&gt;""</formula>
    </cfRule>
  </conditionalFormatting>
  <conditionalFormatting sqref="F110">
    <cfRule type="expression" dxfId="65" priority="61" stopIfTrue="1">
      <formula>$A110&lt;&gt;""</formula>
    </cfRule>
  </conditionalFormatting>
  <conditionalFormatting sqref="F110">
    <cfRule type="expression" dxfId="64" priority="60" stopIfTrue="1">
      <formula>$A110&lt;&gt;""</formula>
    </cfRule>
  </conditionalFormatting>
  <conditionalFormatting sqref="F110">
    <cfRule type="expression" dxfId="63" priority="59" stopIfTrue="1">
      <formula>$A110&lt;&gt;""</formula>
    </cfRule>
  </conditionalFormatting>
  <conditionalFormatting sqref="F110">
    <cfRule type="expression" dxfId="62" priority="58" stopIfTrue="1">
      <formula>$A110&lt;&gt;""</formula>
    </cfRule>
  </conditionalFormatting>
  <conditionalFormatting sqref="F113">
    <cfRule type="expression" dxfId="61" priority="57" stopIfTrue="1">
      <formula>$A113&lt;&gt;""</formula>
    </cfRule>
  </conditionalFormatting>
  <conditionalFormatting sqref="F113">
    <cfRule type="expression" dxfId="60" priority="56" stopIfTrue="1">
      <formula>$A113&lt;&gt;""</formula>
    </cfRule>
  </conditionalFormatting>
  <conditionalFormatting sqref="F126">
    <cfRule type="expression" dxfId="59" priority="55" stopIfTrue="1">
      <formula>$A126&lt;&gt;""</formula>
    </cfRule>
  </conditionalFormatting>
  <conditionalFormatting sqref="F126">
    <cfRule type="expression" dxfId="58" priority="54" stopIfTrue="1">
      <formula>$A126&lt;&gt;""</formula>
    </cfRule>
  </conditionalFormatting>
  <conditionalFormatting sqref="F126:F127">
    <cfRule type="expression" dxfId="57" priority="53" stopIfTrue="1">
      <formula>$A126&lt;&gt;""</formula>
    </cfRule>
  </conditionalFormatting>
  <conditionalFormatting sqref="F126:F127">
    <cfRule type="expression" dxfId="56" priority="52" stopIfTrue="1">
      <formula>$A126&lt;&gt;""</formula>
    </cfRule>
  </conditionalFormatting>
  <conditionalFormatting sqref="F128">
    <cfRule type="expression" dxfId="55" priority="51" stopIfTrue="1">
      <formula>$A128&lt;&gt;""</formula>
    </cfRule>
  </conditionalFormatting>
  <conditionalFormatting sqref="F128">
    <cfRule type="expression" dxfId="54" priority="50" stopIfTrue="1">
      <formula>$A128&lt;&gt;""</formula>
    </cfRule>
  </conditionalFormatting>
  <conditionalFormatting sqref="F128:F129">
    <cfRule type="expression" dxfId="53" priority="49" stopIfTrue="1">
      <formula>$A128&lt;&gt;""</formula>
    </cfRule>
  </conditionalFormatting>
  <conditionalFormatting sqref="F128:F129">
    <cfRule type="expression" dxfId="52" priority="48" stopIfTrue="1">
      <formula>$A128&lt;&gt;""</formula>
    </cfRule>
  </conditionalFormatting>
  <conditionalFormatting sqref="F130">
    <cfRule type="expression" dxfId="51" priority="47" stopIfTrue="1">
      <formula>$A130&lt;&gt;""</formula>
    </cfRule>
  </conditionalFormatting>
  <conditionalFormatting sqref="F130">
    <cfRule type="expression" dxfId="50" priority="46" stopIfTrue="1">
      <formula>$A130&lt;&gt;""</formula>
    </cfRule>
  </conditionalFormatting>
  <conditionalFormatting sqref="F130:F131">
    <cfRule type="expression" dxfId="49" priority="45" stopIfTrue="1">
      <formula>$A130&lt;&gt;""</formula>
    </cfRule>
  </conditionalFormatting>
  <conditionalFormatting sqref="F130:F131">
    <cfRule type="expression" dxfId="48" priority="44" stopIfTrue="1">
      <formula>$A130&lt;&gt;""</formula>
    </cfRule>
  </conditionalFormatting>
  <conditionalFormatting sqref="F136">
    <cfRule type="expression" dxfId="47" priority="43" stopIfTrue="1">
      <formula>$A136&lt;&gt;""</formula>
    </cfRule>
  </conditionalFormatting>
  <conditionalFormatting sqref="F136">
    <cfRule type="expression" dxfId="46" priority="42" stopIfTrue="1">
      <formula>$A136&lt;&gt;""</formula>
    </cfRule>
  </conditionalFormatting>
  <conditionalFormatting sqref="F136">
    <cfRule type="expression" dxfId="45" priority="41" stopIfTrue="1">
      <formula>$A136&lt;&gt;""</formula>
    </cfRule>
  </conditionalFormatting>
  <conditionalFormatting sqref="F136">
    <cfRule type="expression" dxfId="44" priority="40" stopIfTrue="1">
      <formula>$A136&lt;&gt;""</formula>
    </cfRule>
  </conditionalFormatting>
  <conditionalFormatting sqref="F156">
    <cfRule type="expression" dxfId="43" priority="37" stopIfTrue="1">
      <formula>$A156&lt;&gt;""</formula>
    </cfRule>
  </conditionalFormatting>
  <conditionalFormatting sqref="F156">
    <cfRule type="expression" dxfId="42" priority="36" stopIfTrue="1">
      <formula>$A156&lt;&gt;""</formula>
    </cfRule>
  </conditionalFormatting>
  <conditionalFormatting sqref="F156">
    <cfRule type="expression" dxfId="41" priority="35" stopIfTrue="1">
      <formula>$A156&lt;&gt;""</formula>
    </cfRule>
  </conditionalFormatting>
  <conditionalFormatting sqref="F156">
    <cfRule type="expression" dxfId="40" priority="34" stopIfTrue="1">
      <formula>$A156&lt;&gt;""</formula>
    </cfRule>
  </conditionalFormatting>
  <conditionalFormatting sqref="F157">
    <cfRule type="expression" dxfId="39" priority="33" stopIfTrue="1">
      <formula>$A157&lt;&gt;""</formula>
    </cfRule>
  </conditionalFormatting>
  <conditionalFormatting sqref="F157">
    <cfRule type="expression" dxfId="38" priority="32" stopIfTrue="1">
      <formula>$A157&lt;&gt;""</formula>
    </cfRule>
  </conditionalFormatting>
  <conditionalFormatting sqref="F157">
    <cfRule type="expression" dxfId="37" priority="31" stopIfTrue="1">
      <formula>$A157&lt;&gt;""</formula>
    </cfRule>
  </conditionalFormatting>
  <conditionalFormatting sqref="F157">
    <cfRule type="expression" dxfId="36" priority="30" stopIfTrue="1">
      <formula>$A157&lt;&gt;""</formula>
    </cfRule>
  </conditionalFormatting>
  <conditionalFormatting sqref="F158">
    <cfRule type="expression" dxfId="35" priority="29" stopIfTrue="1">
      <formula>$A158&lt;&gt;""</formula>
    </cfRule>
  </conditionalFormatting>
  <conditionalFormatting sqref="F158">
    <cfRule type="expression" dxfId="34" priority="28" stopIfTrue="1">
      <formula>$A158&lt;&gt;""</formula>
    </cfRule>
  </conditionalFormatting>
  <conditionalFormatting sqref="F158">
    <cfRule type="expression" dxfId="33" priority="27" stopIfTrue="1">
      <formula>$A158&lt;&gt;""</formula>
    </cfRule>
  </conditionalFormatting>
  <conditionalFormatting sqref="F158">
    <cfRule type="expression" dxfId="32" priority="26" stopIfTrue="1">
      <formula>$A158&lt;&gt;""</formula>
    </cfRule>
  </conditionalFormatting>
  <conditionalFormatting sqref="F159">
    <cfRule type="expression" dxfId="31" priority="25" stopIfTrue="1">
      <formula>$A159&lt;&gt;""</formula>
    </cfRule>
  </conditionalFormatting>
  <conditionalFormatting sqref="F159">
    <cfRule type="expression" dxfId="30" priority="24" stopIfTrue="1">
      <formula>$A159&lt;&gt;""</formula>
    </cfRule>
  </conditionalFormatting>
  <conditionalFormatting sqref="F159">
    <cfRule type="expression" dxfId="29" priority="23" stopIfTrue="1">
      <formula>$A159&lt;&gt;""</formula>
    </cfRule>
  </conditionalFormatting>
  <conditionalFormatting sqref="F159">
    <cfRule type="expression" dxfId="28" priority="22" stopIfTrue="1">
      <formula>$A159&lt;&gt;""</formula>
    </cfRule>
  </conditionalFormatting>
  <conditionalFormatting sqref="F160">
    <cfRule type="expression" dxfId="27" priority="21" stopIfTrue="1">
      <formula>$A160&lt;&gt;""</formula>
    </cfRule>
  </conditionalFormatting>
  <conditionalFormatting sqref="F160">
    <cfRule type="expression" dxfId="26" priority="20" stopIfTrue="1">
      <formula>$A160&lt;&gt;""</formula>
    </cfRule>
  </conditionalFormatting>
  <conditionalFormatting sqref="F160">
    <cfRule type="expression" dxfId="25" priority="19" stopIfTrue="1">
      <formula>$A160&lt;&gt;""</formula>
    </cfRule>
  </conditionalFormatting>
  <conditionalFormatting sqref="F160">
    <cfRule type="expression" dxfId="24" priority="18" stopIfTrue="1">
      <formula>$A160&lt;&gt;""</formula>
    </cfRule>
  </conditionalFormatting>
  <conditionalFormatting sqref="F161">
    <cfRule type="expression" dxfId="23" priority="17" stopIfTrue="1">
      <formula>$A161&lt;&gt;""</formula>
    </cfRule>
  </conditionalFormatting>
  <conditionalFormatting sqref="F161">
    <cfRule type="expression" dxfId="22" priority="16" stopIfTrue="1">
      <formula>$A161&lt;&gt;""</formula>
    </cfRule>
  </conditionalFormatting>
  <conditionalFormatting sqref="F161">
    <cfRule type="expression" dxfId="21" priority="15" stopIfTrue="1">
      <formula>$A161&lt;&gt;""</formula>
    </cfRule>
  </conditionalFormatting>
  <conditionalFormatting sqref="F161">
    <cfRule type="expression" dxfId="20" priority="14" stopIfTrue="1">
      <formula>$A161&lt;&gt;""</formula>
    </cfRule>
  </conditionalFormatting>
  <conditionalFormatting sqref="F162">
    <cfRule type="expression" dxfId="19" priority="13" stopIfTrue="1">
      <formula>$A162&lt;&gt;""</formula>
    </cfRule>
  </conditionalFormatting>
  <conditionalFormatting sqref="F162">
    <cfRule type="expression" dxfId="18" priority="12" stopIfTrue="1">
      <formula>$A162&lt;&gt;""</formula>
    </cfRule>
  </conditionalFormatting>
  <conditionalFormatting sqref="F162">
    <cfRule type="expression" dxfId="17" priority="11" stopIfTrue="1">
      <formula>$A162&lt;&gt;""</formula>
    </cfRule>
  </conditionalFormatting>
  <conditionalFormatting sqref="F162">
    <cfRule type="expression" dxfId="16" priority="10" stopIfTrue="1">
      <formula>$A162&lt;&gt;""</formula>
    </cfRule>
  </conditionalFormatting>
  <conditionalFormatting sqref="F163">
    <cfRule type="expression" dxfId="15" priority="9" stopIfTrue="1">
      <formula>$A163&lt;&gt;""</formula>
    </cfRule>
  </conditionalFormatting>
  <conditionalFormatting sqref="F163">
    <cfRule type="expression" dxfId="14" priority="8" stopIfTrue="1">
      <formula>$A163&lt;&gt;""</formula>
    </cfRule>
  </conditionalFormatting>
  <conditionalFormatting sqref="F163">
    <cfRule type="expression" dxfId="13" priority="7" stopIfTrue="1">
      <formula>$A163&lt;&gt;""</formula>
    </cfRule>
  </conditionalFormatting>
  <conditionalFormatting sqref="F163">
    <cfRule type="expression" dxfId="12" priority="6" stopIfTrue="1">
      <formula>$A163&lt;&gt;""</formula>
    </cfRule>
  </conditionalFormatting>
  <conditionalFormatting sqref="F164">
    <cfRule type="expression" dxfId="11" priority="5" stopIfTrue="1">
      <formula>$A164&lt;&gt;""</formula>
    </cfRule>
  </conditionalFormatting>
  <conditionalFormatting sqref="F164">
    <cfRule type="expression" dxfId="10" priority="4" stopIfTrue="1">
      <formula>$A164&lt;&gt;""</formula>
    </cfRule>
  </conditionalFormatting>
  <conditionalFormatting sqref="F164">
    <cfRule type="expression" dxfId="9" priority="3" stopIfTrue="1">
      <formula>$A164&lt;&gt;""</formula>
    </cfRule>
  </conditionalFormatting>
  <conditionalFormatting sqref="F164">
    <cfRule type="expression" dxfId="8" priority="2" stopIfTrue="1">
      <formula>$A164&lt;&gt;""</formula>
    </cfRule>
  </conditionalFormatting>
  <conditionalFormatting sqref="C164">
    <cfRule type="expression" dxfId="7" priority="1" stopIfTrue="1">
      <formula>$A164&lt;&gt;""</formula>
    </cfRule>
  </conditionalFormatting>
  <dataValidations count="4">
    <dataValidation type="date" allowBlank="1" showInputMessage="1" showErrorMessage="1" sqref="D102 D104:D106 D5001:D65536">
      <formula1>42370</formula1>
      <formula2>42735</formula2>
    </dataValidation>
    <dataValidation type="list" allowBlank="1" sqref="E107:E110 E112:E123 E125:E144 E149:E150 E152:E153 E155:E5000">
      <formula1>$E$96:$E$99</formula1>
    </dataValidation>
    <dataValidation type="list" allowBlank="1" showInputMessage="1" showErrorMessage="1" sqref="A107:A5000">
      <formula1>OFFSET($A$1,0,0,$B$3,1)</formula1>
    </dataValidation>
    <dataValidation allowBlank="1" sqref="F107:F5000"/>
  </dataValidations>
  <printOptions verticalCentered="1"/>
  <pageMargins left="0.19685039370078741" right="0.19685039370078741" top="0.47244094488188981" bottom="0.47244094488188981" header="0.31496062992125984" footer="0.31496062992125984"/>
  <pageSetup paperSize="9" scale="90"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5"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c r="A1" s="327" t="s">
        <v>1264</v>
      </c>
      <c r="B1" s="327"/>
      <c r="C1" s="327"/>
      <c r="D1" s="327"/>
      <c r="E1" s="327"/>
      <c r="F1" s="327"/>
      <c r="G1" s="327"/>
    </row>
    <row r="2" spans="1:24" ht="7.5" customHeight="1">
      <c r="C2" s="10"/>
      <c r="D2" s="10"/>
      <c r="E2" s="10"/>
      <c r="F2" s="10"/>
      <c r="G2" s="10"/>
    </row>
    <row r="3" spans="1:24" s="14" customFormat="1" ht="26.1" customHeight="1">
      <c r="B3" s="230" t="s">
        <v>593</v>
      </c>
      <c r="C3" s="328" t="str">
        <f>INDEX(Adr!B2:B137,Doklady!B102)</f>
        <v>Slovenská baseballová federácia</v>
      </c>
      <c r="D3" s="328"/>
      <c r="E3" s="328"/>
      <c r="F3" s="328"/>
      <c r="G3" s="99" t="str">
        <f>Doklady!H100</f>
        <v>V1</v>
      </c>
      <c r="H3" s="129"/>
      <c r="I3" s="130"/>
      <c r="J3" s="130"/>
      <c r="K3" s="130"/>
      <c r="L3" s="130"/>
      <c r="M3" s="130"/>
      <c r="N3" s="130"/>
      <c r="O3" s="130"/>
      <c r="P3" s="130"/>
      <c r="Q3" s="130"/>
      <c r="R3" s="130"/>
      <c r="S3" s="129"/>
      <c r="T3" s="129"/>
      <c r="U3" s="129"/>
      <c r="V3" s="129"/>
      <c r="W3" s="129"/>
      <c r="X3" s="129"/>
    </row>
    <row r="4" spans="1:24" s="14" customFormat="1" ht="12.75">
      <c r="B4" s="98" t="s">
        <v>625</v>
      </c>
      <c r="C4" s="100" t="str">
        <f>INDEX(Adr!A2:A210,Doklady!B102)</f>
        <v>30844568</v>
      </c>
      <c r="G4" s="99">
        <f>Doklady!H101</f>
        <v>43580</v>
      </c>
      <c r="H4" s="129"/>
      <c r="I4" s="130"/>
      <c r="J4" s="130"/>
      <c r="K4" s="130"/>
      <c r="L4" s="130"/>
      <c r="M4" s="130"/>
      <c r="N4" s="130"/>
      <c r="O4" s="130"/>
      <c r="P4" s="130"/>
      <c r="Q4" s="130"/>
      <c r="R4" s="130"/>
      <c r="S4" s="129"/>
      <c r="T4" s="129"/>
      <c r="U4" s="129"/>
      <c r="V4" s="129"/>
      <c r="W4" s="129"/>
      <c r="X4" s="129"/>
    </row>
    <row r="5" spans="1:24" s="14" customFormat="1" ht="12.75">
      <c r="B5" s="98" t="s">
        <v>932</v>
      </c>
      <c r="C5" s="14" t="str">
        <f>INDEX(Adr!C2:C210,Doklady!B102)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626</v>
      </c>
      <c r="C6" s="14" t="str">
        <f>INDEX(Adr!D2:D210,Doklady!B102)&amp;", "&amp;INDEX(Adr!E2:E210,Doklady!B102)&amp;", "&amp;INDEX(Adr!F2:F210,Doklady!B102)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933</v>
      </c>
      <c r="C9" s="181" t="s">
        <v>969</v>
      </c>
      <c r="D9" s="181" t="s">
        <v>1018</v>
      </c>
      <c r="E9" s="329" t="s">
        <v>970</v>
      </c>
      <c r="F9" s="330"/>
      <c r="H9" s="10"/>
      <c r="J9" s="173"/>
      <c r="K9" s="173"/>
      <c r="L9" s="173"/>
      <c r="M9" s="173"/>
      <c r="N9" s="173"/>
      <c r="O9" s="173"/>
      <c r="P9" s="173"/>
      <c r="Q9" s="173"/>
    </row>
    <row r="10" spans="1:24" ht="18">
      <c r="A10" s="103" t="s">
        <v>7</v>
      </c>
      <c r="B10" s="104" t="s">
        <v>1220</v>
      </c>
      <c r="C10" s="182">
        <f>SUMIF(FP!J:J,Doklady!$B$1&amp;A10,FP!D:D)</f>
        <v>0</v>
      </c>
      <c r="D10" s="182">
        <f>C10-E10</f>
        <v>0</v>
      </c>
      <c r="E10" s="318">
        <f>SUMIF(I:I,A10,G:G)</f>
        <v>0</v>
      </c>
      <c r="F10" s="319"/>
      <c r="H10" s="10"/>
      <c r="J10" s="175" t="s">
        <v>952</v>
      </c>
      <c r="K10" s="173"/>
      <c r="L10" s="173"/>
      <c r="M10" s="173"/>
      <c r="N10" s="173"/>
      <c r="O10" s="173"/>
      <c r="P10" s="173"/>
      <c r="Q10" s="173"/>
    </row>
    <row r="11" spans="1:24" ht="18">
      <c r="A11" s="103" t="s">
        <v>6</v>
      </c>
      <c r="B11" s="104" t="s">
        <v>227</v>
      </c>
      <c r="C11" s="182">
        <f>SUMIF(FP!J:J,Doklady!$B$1&amp;A11,FP!D:D)</f>
        <v>130538</v>
      </c>
      <c r="D11" s="182">
        <f>DSUM(Doklady!A103:I10000,"GGG",J10:J14)</f>
        <v>17822.429999999997</v>
      </c>
      <c r="E11" s="331" t="s">
        <v>1046</v>
      </c>
      <c r="F11" s="332"/>
      <c r="H11" s="247" t="s">
        <v>1191</v>
      </c>
      <c r="J11" s="175" t="str">
        <f>J40</f>
        <v>a - basebal - bežné transfery</v>
      </c>
      <c r="K11" s="173"/>
      <c r="L11" s="173"/>
      <c r="M11" s="173"/>
      <c r="N11" s="173"/>
      <c r="O11" s="173"/>
      <c r="P11" s="173"/>
      <c r="Q11" s="173"/>
    </row>
    <row r="12" spans="1:24" ht="18">
      <c r="A12" s="103" t="s">
        <v>10</v>
      </c>
      <c r="B12" s="104" t="s">
        <v>228</v>
      </c>
      <c r="C12" s="182">
        <f>SUMIF(FP!J:J,Doklady!$B$1&amp;A12,FP!D:D)</f>
        <v>0</v>
      </c>
      <c r="D12" s="182">
        <f>C12-E12</f>
        <v>0</v>
      </c>
      <c r="E12" s="318">
        <f>SUMIF(I:I,A12,G:G)</f>
        <v>0</v>
      </c>
      <c r="F12" s="319"/>
      <c r="H12" s="248" t="s">
        <v>1203</v>
      </c>
      <c r="J12" s="231" t="str">
        <f>J41</f>
        <v>a - basketbal - bežné transfery</v>
      </c>
      <c r="L12" s="173"/>
      <c r="M12" s="173"/>
      <c r="N12" s="173"/>
      <c r="O12" s="173"/>
      <c r="P12" s="173"/>
      <c r="Q12" s="173"/>
    </row>
    <row r="13" spans="1:24" ht="18">
      <c r="A13" s="103" t="s">
        <v>9</v>
      </c>
      <c r="B13" s="104" t="s">
        <v>229</v>
      </c>
      <c r="C13" s="182">
        <f>SUMIF(FP!J:J,Doklady!$B$1&amp;A13,FP!D:D)</f>
        <v>0</v>
      </c>
      <c r="D13" s="182">
        <f>C13-E13</f>
        <v>0</v>
      </c>
      <c r="E13" s="318">
        <f>SUMIF(I:I,A13,G:G)</f>
        <v>0</v>
      </c>
      <c r="F13" s="319"/>
      <c r="H13" s="10"/>
      <c r="J13" s="231">
        <f>J45</f>
        <v>2</v>
      </c>
      <c r="L13" s="173"/>
      <c r="M13" s="173"/>
      <c r="N13" s="173"/>
      <c r="O13" s="173"/>
      <c r="P13" s="173"/>
      <c r="Q13" s="173"/>
    </row>
    <row r="14" spans="1:24" ht="18.75" thickBot="1">
      <c r="A14" s="103" t="s">
        <v>12</v>
      </c>
      <c r="B14" s="104" t="s">
        <v>941</v>
      </c>
      <c r="C14" s="182">
        <f>SUMIF(FP!J:J,Doklady!$B$1&amp;A14,FP!D:D)</f>
        <v>0</v>
      </c>
      <c r="D14" s="182">
        <f>C14-E14</f>
        <v>0</v>
      </c>
      <c r="E14" s="316">
        <f>SUMIF(I:I,A14,G:G)</f>
        <v>0</v>
      </c>
      <c r="F14" s="317"/>
      <c r="H14" s="10"/>
      <c r="J14" s="231" t="str">
        <f>J46</f>
        <v>a - basketbal - bežné transfery</v>
      </c>
      <c r="L14" s="173"/>
      <c r="M14" s="173"/>
      <c r="N14" s="173"/>
      <c r="O14" s="173"/>
      <c r="P14" s="173"/>
      <c r="Q14" s="173"/>
    </row>
    <row r="15" spans="1:24" ht="5.25" customHeight="1" thickTop="1">
      <c r="G15" s="14"/>
    </row>
    <row r="16" spans="1:24" s="14" customFormat="1" ht="12.75">
      <c r="A16" s="172" t="s">
        <v>3</v>
      </c>
      <c r="B16" s="333" t="s">
        <v>962</v>
      </c>
      <c r="C16" s="334"/>
      <c r="D16" s="334"/>
      <c r="E16" s="334"/>
      <c r="F16" s="335"/>
      <c r="G16" s="202" t="s">
        <v>1017</v>
      </c>
      <c r="H16" s="129"/>
      <c r="I16" s="130"/>
      <c r="J16" s="130"/>
      <c r="K16" s="130"/>
      <c r="L16" s="130"/>
      <c r="M16" s="130"/>
      <c r="N16" s="130"/>
      <c r="O16" s="130"/>
      <c r="P16" s="130"/>
      <c r="Q16" s="130"/>
      <c r="R16" s="130"/>
      <c r="S16" s="129"/>
      <c r="T16" s="129"/>
      <c r="U16" s="129"/>
      <c r="V16" s="129"/>
      <c r="W16" s="129"/>
      <c r="X16" s="129"/>
    </row>
    <row r="17" spans="1:18">
      <c r="A17" s="170" t="s">
        <v>231</v>
      </c>
      <c r="B17" s="320" t="s">
        <v>1192</v>
      </c>
      <c r="C17" s="321"/>
      <c r="D17" s="321"/>
      <c r="E17" s="321"/>
      <c r="F17" s="322"/>
      <c r="G17" s="107">
        <f>SUMIF(FP!I:I,Doklady!$B$1&amp;A17,FP!D:D)</f>
        <v>130538</v>
      </c>
      <c r="R17" s="131"/>
    </row>
    <row r="18" spans="1:18">
      <c r="A18" s="200" t="s">
        <v>232</v>
      </c>
      <c r="B18" s="320" t="s">
        <v>1279</v>
      </c>
      <c r="C18" s="321"/>
      <c r="D18" s="321"/>
      <c r="E18" s="321"/>
      <c r="F18" s="322"/>
      <c r="G18" s="107">
        <f>SUMIF(FP!I:I,Doklady!$B$1&amp;A18,FP!D:D)</f>
        <v>0</v>
      </c>
    </row>
    <row r="19" spans="1:18">
      <c r="A19" s="201" t="s">
        <v>233</v>
      </c>
      <c r="B19" s="320" t="s">
        <v>1195</v>
      </c>
      <c r="C19" s="321"/>
      <c r="D19" s="321"/>
      <c r="E19" s="321"/>
      <c r="F19" s="322"/>
      <c r="G19" s="107">
        <f>SUMIF(FP!I:I,Doklady!$B$1&amp;A19,FP!D:D)</f>
        <v>0</v>
      </c>
    </row>
    <row r="20" spans="1:18">
      <c r="A20" s="170" t="s">
        <v>234</v>
      </c>
      <c r="B20" s="320" t="s">
        <v>1193</v>
      </c>
      <c r="C20" s="321"/>
      <c r="D20" s="321"/>
      <c r="E20" s="321"/>
      <c r="F20" s="322"/>
      <c r="G20" s="107">
        <f>SUMIF(FP!I:I,Doklady!$B$1&amp;A20,FP!D:D)</f>
        <v>0</v>
      </c>
      <c r="R20" s="131"/>
    </row>
    <row r="21" spans="1:18">
      <c r="A21" s="170" t="s">
        <v>235</v>
      </c>
      <c r="B21" s="320" t="s">
        <v>1196</v>
      </c>
      <c r="C21" s="321"/>
      <c r="D21" s="321"/>
      <c r="E21" s="321"/>
      <c r="F21" s="322"/>
      <c r="G21" s="107">
        <f>SUMIF(FP!I:I,Doklady!$B$1&amp;A21,FP!D:D)</f>
        <v>0</v>
      </c>
      <c r="R21" s="131"/>
    </row>
    <row r="22" spans="1:18">
      <c r="A22" s="170" t="s">
        <v>236</v>
      </c>
      <c r="B22" s="320" t="s">
        <v>1280</v>
      </c>
      <c r="C22" s="321"/>
      <c r="D22" s="321"/>
      <c r="E22" s="321"/>
      <c r="F22" s="322"/>
      <c r="G22" s="107">
        <f>SUMIF(FP!I:I,Doklady!$B$1&amp;A22,FP!D:D)</f>
        <v>0</v>
      </c>
      <c r="R22" s="131"/>
    </row>
    <row r="23" spans="1:18">
      <c r="A23" s="170" t="s">
        <v>237</v>
      </c>
      <c r="B23" s="320" t="s">
        <v>1281</v>
      </c>
      <c r="C23" s="321"/>
      <c r="D23" s="321"/>
      <c r="E23" s="321"/>
      <c r="F23" s="322"/>
      <c r="G23" s="107">
        <f>SUMIF(FP!I:I,Doklady!$B$1&amp;A23,FP!D:D)</f>
        <v>0</v>
      </c>
      <c r="R23" s="131"/>
    </row>
    <row r="24" spans="1:18">
      <c r="A24" s="170" t="s">
        <v>238</v>
      </c>
      <c r="B24" s="320" t="s">
        <v>1282</v>
      </c>
      <c r="C24" s="321"/>
      <c r="D24" s="321"/>
      <c r="E24" s="321"/>
      <c r="F24" s="322"/>
      <c r="G24" s="107">
        <f>SUMIF(FP!I:I,Doklady!$B$1&amp;A24,FP!D:D)</f>
        <v>0</v>
      </c>
      <c r="R24" s="131"/>
    </row>
    <row r="25" spans="1:18">
      <c r="A25" s="170" t="s">
        <v>239</v>
      </c>
      <c r="B25" s="320" t="s">
        <v>1283</v>
      </c>
      <c r="C25" s="321"/>
      <c r="D25" s="321"/>
      <c r="E25" s="321"/>
      <c r="F25" s="322"/>
      <c r="G25" s="107">
        <f>SUMIF(FP!I:I,Doklady!$B$1&amp;A25,FP!D:D)</f>
        <v>0</v>
      </c>
      <c r="R25" s="131"/>
    </row>
    <row r="26" spans="1:18">
      <c r="A26" s="170" t="s">
        <v>240</v>
      </c>
      <c r="B26" s="320" t="s">
        <v>1284</v>
      </c>
      <c r="C26" s="321"/>
      <c r="D26" s="321"/>
      <c r="E26" s="321"/>
      <c r="F26" s="322"/>
      <c r="G26" s="107">
        <f>SUMIF(FP!I:I,Doklady!$B$1&amp;A26,FP!D:D)</f>
        <v>0</v>
      </c>
      <c r="R26" s="131"/>
    </row>
    <row r="27" spans="1:18">
      <c r="A27" s="170" t="s">
        <v>241</v>
      </c>
      <c r="B27" s="320"/>
      <c r="C27" s="321"/>
      <c r="D27" s="321"/>
      <c r="E27" s="321"/>
      <c r="F27" s="322"/>
      <c r="G27" s="107">
        <f>SUMIF(FP!I:I,Doklady!$B$1&amp;A27,FP!D:D)</f>
        <v>0</v>
      </c>
      <c r="R27" s="131"/>
    </row>
    <row r="28" spans="1:18">
      <c r="A28" s="170" t="s">
        <v>242</v>
      </c>
      <c r="B28" s="320"/>
      <c r="C28" s="321"/>
      <c r="D28" s="321"/>
      <c r="E28" s="321"/>
      <c r="F28" s="322"/>
      <c r="G28" s="107">
        <f>SUMIF(FP!I:I,Doklady!$B$1&amp;A28,FP!D:D)</f>
        <v>0</v>
      </c>
      <c r="R28" s="131"/>
    </row>
    <row r="29" spans="1:18">
      <c r="A29" s="170" t="s">
        <v>243</v>
      </c>
      <c r="B29" s="320"/>
      <c r="C29" s="321"/>
      <c r="D29" s="321"/>
      <c r="E29" s="321"/>
      <c r="F29" s="322"/>
      <c r="G29" s="107">
        <f>SUMIF(FP!I:I,Doklady!$B$1&amp;A29,FP!D:D)</f>
        <v>0</v>
      </c>
      <c r="R29" s="131"/>
    </row>
    <row r="30" spans="1:18">
      <c r="A30" s="170" t="s">
        <v>244</v>
      </c>
      <c r="B30" s="320"/>
      <c r="C30" s="321"/>
      <c r="D30" s="321"/>
      <c r="E30" s="321"/>
      <c r="F30" s="322"/>
      <c r="G30" s="107">
        <f>SUMIF(FP!I:I,Doklady!$B$1&amp;A30,FP!D:D)</f>
        <v>0</v>
      </c>
      <c r="R30" s="131"/>
    </row>
    <row r="31" spans="1:18">
      <c r="A31" s="170" t="s">
        <v>245</v>
      </c>
      <c r="B31" s="320"/>
      <c r="C31" s="321"/>
      <c r="D31" s="321"/>
      <c r="E31" s="321"/>
      <c r="F31" s="322"/>
      <c r="G31" s="107">
        <f>SUMIF(FP!I:I,Doklady!$B$1&amp;A31,FP!D:D)</f>
        <v>0</v>
      </c>
      <c r="R31" s="131"/>
    </row>
    <row r="32" spans="1:18">
      <c r="A32" s="170" t="s">
        <v>246</v>
      </c>
      <c r="B32" s="320"/>
      <c r="C32" s="321"/>
      <c r="D32" s="321"/>
      <c r="E32" s="321"/>
      <c r="F32" s="322"/>
      <c r="G32" s="107">
        <f>SUMIF(FP!I:I,Doklady!$B$1&amp;A32,FP!D:D)</f>
        <v>0</v>
      </c>
      <c r="R32" s="131"/>
    </row>
    <row r="33" spans="1:18" hidden="1">
      <c r="A33" s="170" t="s">
        <v>240</v>
      </c>
      <c r="B33" s="323"/>
      <c r="C33" s="324"/>
      <c r="D33" s="324"/>
      <c r="E33" s="324"/>
      <c r="F33" s="325"/>
      <c r="H33" s="10"/>
      <c r="I33" s="10"/>
    </row>
    <row r="35" spans="1:18" ht="12.75">
      <c r="A35" s="176" t="s">
        <v>968</v>
      </c>
      <c r="B35" s="176"/>
      <c r="C35" s="177"/>
      <c r="D35" s="177"/>
      <c r="E35" s="177"/>
      <c r="F35" s="177"/>
      <c r="G35" s="177"/>
    </row>
    <row r="36" spans="1:18" ht="3.75" customHeight="1"/>
    <row r="37" spans="1:18" ht="33.75">
      <c r="A37" s="101" t="s">
        <v>3</v>
      </c>
      <c r="B37" s="101" t="str">
        <f>"Šport "&amp;I39</f>
        <v>Šport basebal</v>
      </c>
      <c r="C37" s="102" t="s">
        <v>971</v>
      </c>
      <c r="D37" s="102" t="s">
        <v>972</v>
      </c>
      <c r="E37" s="102" t="s">
        <v>973</v>
      </c>
      <c r="F37" s="102" t="s">
        <v>974</v>
      </c>
      <c r="G37" s="101" t="s">
        <v>627</v>
      </c>
      <c r="J37" s="128">
        <f>COUNTIF(FP!I:I,Doklady!B1&amp;"a")</f>
        <v>1</v>
      </c>
    </row>
    <row r="38" spans="1:18">
      <c r="A38" s="170" t="s">
        <v>231</v>
      </c>
      <c r="B38" s="171" t="s">
        <v>960</v>
      </c>
      <c r="C38" s="120">
        <f>G38*0.15</f>
        <v>19580.7</v>
      </c>
      <c r="D38" s="120">
        <f>G38*0.2</f>
        <v>26107.600000000002</v>
      </c>
      <c r="E38" s="120">
        <f>G38*0.25</f>
        <v>32634.5</v>
      </c>
      <c r="F38" s="120">
        <f>G38*0.15</f>
        <v>19580.7</v>
      </c>
      <c r="G38" s="107">
        <f>SUMIF(FP!K:K,Spolu!I39,FP!D:D)</f>
        <v>130538</v>
      </c>
      <c r="R38" s="131"/>
    </row>
    <row r="39" spans="1:18">
      <c r="A39" s="170" t="s">
        <v>231</v>
      </c>
      <c r="B39" s="171" t="s">
        <v>961</v>
      </c>
      <c r="C39" s="120">
        <f>DSUM(Doklady!A103:I10000,"GGG",Spolu!J39:K40)</f>
        <v>0</v>
      </c>
      <c r="D39" s="120">
        <f>DSUM(Doklady!A103:I10000,"GGG",Spolu!L39:M40)</f>
        <v>5737.4</v>
      </c>
      <c r="E39" s="120">
        <f>DSUM(Doklady!A103:I10000,"GGG",Spolu!N39:O40)</f>
        <v>5923.2599999999993</v>
      </c>
      <c r="F39" s="120">
        <f>DSUM(Doklady!A103:I10000,"GGG",Spolu!P39:Q40)</f>
        <v>6161.77</v>
      </c>
      <c r="G39" s="178"/>
      <c r="I39" s="128" t="str">
        <f>IF(J37&gt;0,INDEX(FP!K:K,Doklady!B2),".")</f>
        <v>basebal</v>
      </c>
      <c r="J39" s="175" t="s">
        <v>952</v>
      </c>
      <c r="K39" s="175" t="s">
        <v>959</v>
      </c>
      <c r="L39" s="175" t="s">
        <v>952</v>
      </c>
      <c r="M39" s="175" t="s">
        <v>959</v>
      </c>
      <c r="N39" s="175" t="s">
        <v>952</v>
      </c>
      <c r="O39" s="175" t="s">
        <v>959</v>
      </c>
      <c r="P39" s="175" t="s">
        <v>952</v>
      </c>
      <c r="Q39" s="175" t="s">
        <v>959</v>
      </c>
      <c r="R39" s="131"/>
    </row>
    <row r="40" spans="1:18" ht="10.5" customHeight="1">
      <c r="A40" s="170" t="s">
        <v>231</v>
      </c>
      <c r="B40" s="179" t="s">
        <v>1045</v>
      </c>
      <c r="C40" s="120">
        <f>MAX(C38-C39,0)</f>
        <v>19580.7</v>
      </c>
      <c r="D40" s="120">
        <f>MAX(D38-D39,0)</f>
        <v>20370.200000000004</v>
      </c>
      <c r="E40" s="120">
        <f>MAX(E38-E39,0)</f>
        <v>26711.24</v>
      </c>
      <c r="F40" s="120">
        <f>MIN(G38,MAX(-F38+F39,0))</f>
        <v>0</v>
      </c>
      <c r="G40" s="180">
        <f>MIN(C40+D40+E40+F40,G38)</f>
        <v>66662.140000000014</v>
      </c>
      <c r="J40" s="175" t="str">
        <f>IF(J37&gt;0,"a - "&amp;INDEX(FP!C:C,Doklady!B2),2)</f>
        <v>a - basebal - bežné transfery</v>
      </c>
      <c r="K40" s="175">
        <v>1</v>
      </c>
      <c r="L40" s="175" t="str">
        <f>IF(J37&gt;0,"a - "&amp;INDEX(FP!C:C,Doklady!B2),2)</f>
        <v>a - basebal - bežné transfery</v>
      </c>
      <c r="M40" s="175">
        <v>2</v>
      </c>
      <c r="N40" s="175" t="str">
        <f>IF(J37&gt;0,"a - "&amp;INDEX(FP!C:C,Doklady!B2),2)</f>
        <v>a - basebal - bežné transfery</v>
      </c>
      <c r="O40" s="175">
        <v>3</v>
      </c>
      <c r="P40" s="175" t="str">
        <f>IF(J37&gt;0,"a - "&amp;INDEX(FP!C:C,Doklady!B2),2)</f>
        <v>a - basebal - bežné transfery</v>
      </c>
      <c r="Q40" s="175">
        <v>4</v>
      </c>
      <c r="R40" s="131"/>
    </row>
    <row r="41" spans="1:18" ht="10.5" customHeight="1">
      <c r="A41" s="166"/>
      <c r="B41" s="167"/>
      <c r="C41" s="168"/>
      <c r="D41" s="168"/>
      <c r="E41" s="168"/>
      <c r="F41" s="168"/>
      <c r="G41" s="165"/>
      <c r="J41" s="175" t="str">
        <f>IF(J37&gt;0,"a - "&amp;INDEX(FP!C:C,Doklady!B2+1),2)</f>
        <v>a - basketbal - bežné transfery</v>
      </c>
      <c r="K41" s="175">
        <v>1</v>
      </c>
      <c r="L41" s="175" t="str">
        <f>IF(J37&gt;0,"a - "&amp;INDEX(FP!C:C,Doklady!B2+1),2)</f>
        <v>a - basketbal - bežné transfery</v>
      </c>
      <c r="M41" s="175">
        <v>2</v>
      </c>
      <c r="N41" s="175" t="str">
        <f>IF(J37&gt;0,"a - "&amp;INDEX(FP!C:C,Doklady!B2+1),2)</f>
        <v>a - basketbal - bežné transfery</v>
      </c>
      <c r="O41" s="175">
        <v>3</v>
      </c>
      <c r="P41" s="175" t="str">
        <f>IF(J37&gt;0,"a - "&amp;INDEX(FP!C:C,Doklady!B2+1),2)</f>
        <v>a - basketbal - bežné transfery</v>
      </c>
      <c r="Q41" s="175">
        <v>4</v>
      </c>
      <c r="R41" s="131"/>
    </row>
    <row r="42" spans="1:18" ht="33.75">
      <c r="A42" s="101" t="s">
        <v>3</v>
      </c>
      <c r="B42" s="101" t="str">
        <f>IF(J37&gt;2,"Šport "&amp;INDEX(FP!K:K,Doklady!B2+2),"Šport "&amp;I44)</f>
        <v>Šport .</v>
      </c>
      <c r="C42" s="102" t="s">
        <v>971</v>
      </c>
      <c r="D42" s="102" t="s">
        <v>972</v>
      </c>
      <c r="E42" s="102" t="s">
        <v>973</v>
      </c>
      <c r="F42" s="102" t="s">
        <v>974</v>
      </c>
      <c r="G42" s="101" t="s">
        <v>627</v>
      </c>
      <c r="J42" s="128">
        <f>J37-2</f>
        <v>-1</v>
      </c>
      <c r="R42" s="131"/>
    </row>
    <row r="43" spans="1:18">
      <c r="A43" s="170" t="s">
        <v>231</v>
      </c>
      <c r="B43" s="171" t="s">
        <v>960</v>
      </c>
      <c r="C43" s="120">
        <f>G43*0.15</f>
        <v>0</v>
      </c>
      <c r="D43" s="120">
        <f>G43*0.2</f>
        <v>0</v>
      </c>
      <c r="E43" s="120">
        <f>G43*0.25</f>
        <v>0</v>
      </c>
      <c r="F43" s="120">
        <f>G43*0.15</f>
        <v>0</v>
      </c>
      <c r="G43" s="107">
        <f>SUMIF(FP!K:K,I44,FP!D:D)</f>
        <v>0</v>
      </c>
      <c r="R43" s="131"/>
    </row>
    <row r="44" spans="1:18">
      <c r="A44" s="170" t="s">
        <v>231</v>
      </c>
      <c r="B44" s="171" t="s">
        <v>961</v>
      </c>
      <c r="C44" s="120">
        <f>DSUM(Doklady!A103:I10000,"GGG",Spolu!J44:K46)</f>
        <v>0</v>
      </c>
      <c r="D44" s="120">
        <f>DSUM(Doklady!A103:I10000,"GGG",Spolu!L44:M46)</f>
        <v>0</v>
      </c>
      <c r="E44" s="120">
        <f>DSUM(Doklady!A103:I10000,"GGG",Spolu!N44:O46)</f>
        <v>0</v>
      </c>
      <c r="F44" s="120">
        <f>DSUM(Doklady!A103:I10000,"GGG",Spolu!P44:Q46)</f>
        <v>0</v>
      </c>
      <c r="G44" s="178"/>
      <c r="I44" s="128" t="str">
        <f>IF(J37&gt;1,INDEX(FP!K:K,Doklady!B2+1),".")</f>
        <v>.</v>
      </c>
      <c r="J44" s="175" t="s">
        <v>952</v>
      </c>
      <c r="K44" s="175" t="s">
        <v>959</v>
      </c>
      <c r="L44" s="175" t="s">
        <v>952</v>
      </c>
      <c r="M44" s="175" t="s">
        <v>959</v>
      </c>
      <c r="N44" s="175" t="s">
        <v>952</v>
      </c>
      <c r="O44" s="175" t="s">
        <v>959</v>
      </c>
      <c r="P44" s="175" t="s">
        <v>952</v>
      </c>
      <c r="Q44" s="175" t="s">
        <v>959</v>
      </c>
      <c r="R44" s="131"/>
    </row>
    <row r="45" spans="1:18">
      <c r="A45" s="170" t="s">
        <v>231</v>
      </c>
      <c r="B45" s="179" t="s">
        <v>1045</v>
      </c>
      <c r="C45" s="120">
        <f>MAX(C43-C44,0)</f>
        <v>0</v>
      </c>
      <c r="D45" s="120">
        <f>MAX(D43-D44,0)</f>
        <v>0</v>
      </c>
      <c r="E45" s="120">
        <f>MAX(E43-E44,0)</f>
        <v>0</v>
      </c>
      <c r="F45" s="120">
        <f>MIN(G43,MAX(-F43+F44,0))</f>
        <v>0</v>
      </c>
      <c r="G45" s="180">
        <f>MIN(C45+D45+E45+F45,G43)</f>
        <v>0</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c r="A46" s="166"/>
      <c r="B46" s="167"/>
      <c r="C46" s="165"/>
      <c r="D46" s="169"/>
      <c r="E46" s="169"/>
      <c r="F46" s="169"/>
      <c r="G46" s="169"/>
      <c r="J46" s="175" t="str">
        <f>+J41</f>
        <v>a - basketbal - bežné transfery</v>
      </c>
      <c r="K46" s="175">
        <v>1</v>
      </c>
      <c r="L46" s="175" t="str">
        <f>+L41</f>
        <v>a - basketbal - bežné transfery</v>
      </c>
      <c r="M46" s="175">
        <v>2</v>
      </c>
      <c r="N46" s="175" t="str">
        <f>+N41</f>
        <v>a - basketbal - bežné transfery</v>
      </c>
      <c r="O46" s="175">
        <v>3</v>
      </c>
      <c r="P46" s="175" t="str">
        <f>+P41</f>
        <v>a - basketbal - bežné transfery</v>
      </c>
      <c r="Q46" s="175">
        <v>4</v>
      </c>
      <c r="R46" s="131"/>
    </row>
    <row r="47" spans="1:18" ht="11.25" hidden="1" customHeight="1">
      <c r="A47" s="166"/>
      <c r="B47" s="167"/>
      <c r="C47" s="165"/>
      <c r="D47" s="169"/>
      <c r="E47" s="169"/>
      <c r="F47" s="169"/>
      <c r="G47" s="169"/>
      <c r="R47" s="131"/>
    </row>
    <row r="48" spans="1:18">
      <c r="A48" s="166"/>
      <c r="B48" s="167"/>
      <c r="C48" s="165"/>
      <c r="D48" s="169"/>
      <c r="E48" s="169"/>
      <c r="F48" s="169"/>
      <c r="G48" s="169"/>
      <c r="R48" s="131"/>
    </row>
    <row r="49" spans="1:18">
      <c r="A49" s="326" t="s">
        <v>1040</v>
      </c>
      <c r="B49" s="326"/>
      <c r="C49" s="326"/>
      <c r="D49" s="326"/>
      <c r="E49" s="326"/>
      <c r="F49" s="326"/>
      <c r="G49" s="326"/>
      <c r="R49" s="131"/>
    </row>
    <row r="50" spans="1:18">
      <c r="A50" s="166"/>
      <c r="B50" s="167"/>
      <c r="C50" s="165"/>
      <c r="D50" s="169"/>
      <c r="E50" s="169"/>
      <c r="F50" s="169"/>
      <c r="G50" s="169"/>
      <c r="R50" s="131"/>
    </row>
    <row r="51" spans="1:18" ht="22.5">
      <c r="A51" s="106" t="s">
        <v>3</v>
      </c>
      <c r="B51" s="101" t="s">
        <v>939</v>
      </c>
      <c r="C51" s="102" t="s">
        <v>946</v>
      </c>
      <c r="D51" s="102" t="s">
        <v>942</v>
      </c>
      <c r="E51" s="102" t="s">
        <v>950</v>
      </c>
      <c r="F51" s="102" t="s">
        <v>945</v>
      </c>
      <c r="G51" s="102" t="s">
        <v>947</v>
      </c>
      <c r="I51" s="128" t="s">
        <v>4</v>
      </c>
      <c r="J51" s="128" t="s">
        <v>963</v>
      </c>
      <c r="K51" s="128" t="s">
        <v>966</v>
      </c>
    </row>
    <row r="52" spans="1:18" ht="12" customHeight="1">
      <c r="A52" s="115" t="str">
        <f>Doklady!D1</f>
        <v>a</v>
      </c>
      <c r="B52" s="174" t="str">
        <f>Doklady!G1</f>
        <v>basebal - bežné transfery</v>
      </c>
      <c r="C52" s="107">
        <f>IF(A52&lt;&gt;"",INDEX(FP!D:D,Doklady!B$2+(ROW()-52)),"")</f>
        <v>130538</v>
      </c>
      <c r="D52" s="107">
        <f>IF(A52&lt;&gt;"",Doklady!H1-Doklady!I1,"")</f>
        <v>17822.429999999997</v>
      </c>
      <c r="E52" s="107">
        <f>IF(A52&lt;&gt;"",MIN(D52,C52)*Doklady!C1/(1-Doklady!C1),"")</f>
        <v>0</v>
      </c>
      <c r="F52" s="105">
        <f>IF(A52&lt;&gt;"",Doklady!I1,"")</f>
        <v>0</v>
      </c>
      <c r="G52" s="107">
        <f>IF(A52&lt;&gt;"",IF(D52&lt;C52,C52-D52,0)+IF(F52&lt;E52,E52-F52,0),0)</f>
        <v>112715.57</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
      </c>
      <c r="B53" s="174"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c r="A54" s="115" t="str">
        <f>Doklady!D3</f>
        <v/>
      </c>
      <c r="B54" s="174"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c r="A55" s="115" t="str">
        <f>Doklady!D4</f>
        <v/>
      </c>
      <c r="B55" s="174"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c r="A56" s="115" t="str">
        <f>Doklady!D5</f>
        <v/>
      </c>
      <c r="B56" s="174"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c r="A57" s="115" t="str">
        <f>Doklady!D6</f>
        <v/>
      </c>
      <c r="B57" s="174"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c r="A58" s="115" t="str">
        <f>Doklady!D7</f>
        <v/>
      </c>
      <c r="B58" s="174"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c r="A59" s="115" t="str">
        <f>Doklady!D8</f>
        <v/>
      </c>
      <c r="B59" s="174"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c r="A60" s="115" t="str">
        <f>Doklady!D9</f>
        <v/>
      </c>
      <c r="B60" s="174"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c r="A61" s="115" t="str">
        <f>Doklady!D10</f>
        <v/>
      </c>
      <c r="B61" s="174"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1221</v>
      </c>
      <c r="I63" s="128" t="str">
        <f>Doklady!E12</f>
        <v/>
      </c>
      <c r="J63" s="128" t="str">
        <f>IF(A63&lt;&gt;"",INDEX(FP!H:H,Doklady!B$2+(ROW()-52)),"")</f>
        <v/>
      </c>
      <c r="K63" s="128" t="str">
        <f t="shared" si="2"/>
        <v/>
      </c>
    </row>
    <row r="64" spans="1:18" ht="12" customHeight="1">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1218</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937</v>
      </c>
      <c r="B124" s="14"/>
      <c r="C124" s="108"/>
      <c r="D124" s="108"/>
      <c r="E124" s="108"/>
      <c r="F124" s="108"/>
      <c r="G124" s="108"/>
      <c r="H124" s="129"/>
    </row>
    <row r="125" spans="1:24" ht="12.75">
      <c r="A125" s="14"/>
      <c r="B125" s="14"/>
      <c r="C125" s="108"/>
      <c r="D125" s="108"/>
      <c r="E125" s="108"/>
      <c r="F125" s="108"/>
      <c r="G125" s="108"/>
      <c r="H125" s="129"/>
    </row>
    <row r="126" spans="1:24" ht="12.75">
      <c r="A126" s="14" t="s">
        <v>948</v>
      </c>
      <c r="B126" s="14"/>
      <c r="C126" s="108"/>
      <c r="D126" s="108"/>
      <c r="E126" s="108"/>
      <c r="F126" s="108"/>
      <c r="G126" s="108"/>
      <c r="H126" s="129"/>
    </row>
    <row r="127" spans="1:24" ht="47.25" customHeight="1">
      <c r="A127" s="14"/>
      <c r="B127" s="14"/>
      <c r="C127" s="314"/>
      <c r="D127" s="314"/>
      <c r="E127" s="314"/>
      <c r="F127" s="314"/>
      <c r="G127" s="314"/>
      <c r="H127" s="129"/>
    </row>
    <row r="128" spans="1:24" ht="45" customHeight="1">
      <c r="A128" s="14"/>
      <c r="B128" s="14"/>
      <c r="C128" s="315" t="s">
        <v>938</v>
      </c>
      <c r="D128" s="315"/>
      <c r="E128" s="315"/>
      <c r="F128" s="315"/>
      <c r="G128" s="315"/>
      <c r="H128" s="129"/>
    </row>
  </sheetData>
  <sheetProtection sheet="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32" t="s">
        <v>0</v>
      </c>
      <c r="B1" s="233" t="s">
        <v>272</v>
      </c>
      <c r="C1" s="233" t="s">
        <v>273</v>
      </c>
      <c r="D1" s="233" t="s">
        <v>274</v>
      </c>
      <c r="E1" s="233" t="s">
        <v>275</v>
      </c>
      <c r="F1" s="233" t="s">
        <v>276</v>
      </c>
      <c r="G1" s="233" t="s">
        <v>277</v>
      </c>
      <c r="H1" s="233" t="s">
        <v>278</v>
      </c>
      <c r="I1" s="233" t="s">
        <v>279</v>
      </c>
      <c r="J1" s="233" t="s">
        <v>280</v>
      </c>
      <c r="K1" s="233" t="s">
        <v>281</v>
      </c>
      <c r="L1" s="234" t="s">
        <v>282</v>
      </c>
    </row>
    <row r="2" spans="1:12">
      <c r="A2" s="252" t="s">
        <v>919</v>
      </c>
      <c r="B2" s="255" t="s">
        <v>1048</v>
      </c>
      <c r="C2" s="253" t="s">
        <v>283</v>
      </c>
      <c r="D2" s="253" t="s">
        <v>926</v>
      </c>
      <c r="E2" s="253" t="s">
        <v>425</v>
      </c>
      <c r="F2" s="253" t="s">
        <v>426</v>
      </c>
      <c r="G2" s="253" t="s">
        <v>927</v>
      </c>
      <c r="H2" s="253" t="s">
        <v>928</v>
      </c>
      <c r="I2" s="253" t="s">
        <v>929</v>
      </c>
      <c r="J2" s="253" t="s">
        <v>312</v>
      </c>
      <c r="K2" s="253" t="s">
        <v>929</v>
      </c>
      <c r="L2" s="254">
        <v>421904984419</v>
      </c>
    </row>
    <row r="3" spans="1:12">
      <c r="A3" s="252" t="s">
        <v>18</v>
      </c>
      <c r="B3" s="255" t="s">
        <v>19</v>
      </c>
      <c r="C3" s="253" t="s">
        <v>283</v>
      </c>
      <c r="D3" s="253" t="s">
        <v>1056</v>
      </c>
      <c r="E3" s="253" t="s">
        <v>1057</v>
      </c>
      <c r="F3" s="253" t="s">
        <v>1058</v>
      </c>
      <c r="G3" s="253" t="s">
        <v>284</v>
      </c>
      <c r="H3" s="253" t="s">
        <v>285</v>
      </c>
      <c r="I3" s="253" t="s">
        <v>1075</v>
      </c>
      <c r="J3" s="253" t="s">
        <v>1076</v>
      </c>
      <c r="K3" s="253" t="s">
        <v>1101</v>
      </c>
      <c r="L3" s="254">
        <v>421907188400</v>
      </c>
    </row>
    <row r="4" spans="1:12">
      <c r="A4" s="252" t="s">
        <v>20</v>
      </c>
      <c r="B4" s="255" t="s">
        <v>21</v>
      </c>
      <c r="C4" s="253" t="s">
        <v>283</v>
      </c>
      <c r="D4" s="253" t="s">
        <v>286</v>
      </c>
      <c r="E4" s="253" t="s">
        <v>287</v>
      </c>
      <c r="F4" s="253" t="s">
        <v>288</v>
      </c>
      <c r="G4" s="253" t="s">
        <v>289</v>
      </c>
      <c r="H4" s="253" t="s">
        <v>290</v>
      </c>
      <c r="I4" s="253" t="s">
        <v>291</v>
      </c>
      <c r="J4" s="253" t="s">
        <v>312</v>
      </c>
      <c r="K4" s="253" t="s">
        <v>291</v>
      </c>
      <c r="L4" s="254">
        <v>421905948422</v>
      </c>
    </row>
    <row r="5" spans="1:12">
      <c r="A5" s="252" t="s">
        <v>29</v>
      </c>
      <c r="B5" s="255" t="s">
        <v>1049</v>
      </c>
      <c r="C5" s="253" t="s">
        <v>283</v>
      </c>
      <c r="D5" s="253" t="s">
        <v>307</v>
      </c>
      <c r="E5" s="253" t="s">
        <v>308</v>
      </c>
      <c r="F5" s="253" t="s">
        <v>309</v>
      </c>
      <c r="G5" s="253" t="s">
        <v>310</v>
      </c>
      <c r="H5" s="253" t="s">
        <v>1077</v>
      </c>
      <c r="I5" s="253" t="s">
        <v>311</v>
      </c>
      <c r="J5" s="253" t="s">
        <v>312</v>
      </c>
      <c r="K5" s="253" t="s">
        <v>311</v>
      </c>
      <c r="L5" s="254">
        <v>421903555518</v>
      </c>
    </row>
    <row r="6" spans="1:12">
      <c r="A6" s="252" t="s">
        <v>23</v>
      </c>
      <c r="B6" s="255" t="s">
        <v>24</v>
      </c>
      <c r="C6" s="253" t="s">
        <v>283</v>
      </c>
      <c r="D6" s="253" t="s">
        <v>293</v>
      </c>
      <c r="E6" s="253" t="s">
        <v>294</v>
      </c>
      <c r="F6" s="253" t="s">
        <v>295</v>
      </c>
      <c r="G6" s="253" t="s">
        <v>296</v>
      </c>
      <c r="H6" s="253" t="s">
        <v>297</v>
      </c>
      <c r="I6" s="253" t="s">
        <v>298</v>
      </c>
      <c r="J6" s="253" t="s">
        <v>299</v>
      </c>
      <c r="K6" s="253" t="s">
        <v>300</v>
      </c>
      <c r="L6" s="254">
        <v>421915177443</v>
      </c>
    </row>
    <row r="7" spans="1:12">
      <c r="A7" s="252" t="s">
        <v>26</v>
      </c>
      <c r="B7" s="255" t="s">
        <v>27</v>
      </c>
      <c r="C7" s="253" t="s">
        <v>283</v>
      </c>
      <c r="D7" s="253" t="s">
        <v>1059</v>
      </c>
      <c r="E7" s="253" t="s">
        <v>301</v>
      </c>
      <c r="F7" s="253" t="s">
        <v>302</v>
      </c>
      <c r="G7" s="253" t="s">
        <v>303</v>
      </c>
      <c r="H7" s="253" t="s">
        <v>304</v>
      </c>
      <c r="I7" s="253" t="s">
        <v>305</v>
      </c>
      <c r="J7" s="253" t="s">
        <v>312</v>
      </c>
      <c r="K7" s="253" t="s">
        <v>305</v>
      </c>
      <c r="L7" s="254">
        <v>421911361044</v>
      </c>
    </row>
    <row r="8" spans="1:12">
      <c r="A8" s="252" t="s">
        <v>30</v>
      </c>
      <c r="B8" s="255" t="s">
        <v>31</v>
      </c>
      <c r="C8" s="253" t="s">
        <v>283</v>
      </c>
      <c r="D8" s="253" t="s">
        <v>313</v>
      </c>
      <c r="E8" s="253" t="s">
        <v>314</v>
      </c>
      <c r="F8" s="253" t="s">
        <v>315</v>
      </c>
      <c r="G8" s="253" t="s">
        <v>1211</v>
      </c>
      <c r="H8" s="253" t="s">
        <v>316</v>
      </c>
      <c r="I8" s="253" t="s">
        <v>317</v>
      </c>
      <c r="J8" s="253" t="s">
        <v>312</v>
      </c>
      <c r="K8" s="253" t="s">
        <v>318</v>
      </c>
      <c r="L8" s="254">
        <v>421903403105</v>
      </c>
    </row>
    <row r="9" spans="1:12">
      <c r="A9" s="252" t="s">
        <v>34</v>
      </c>
      <c r="B9" s="255" t="s">
        <v>1050</v>
      </c>
      <c r="C9" s="253" t="s">
        <v>283</v>
      </c>
      <c r="D9" s="253" t="s">
        <v>307</v>
      </c>
      <c r="E9" s="253" t="s">
        <v>308</v>
      </c>
      <c r="F9" s="253" t="s">
        <v>309</v>
      </c>
      <c r="G9" s="253" t="s">
        <v>319</v>
      </c>
      <c r="H9" s="253" t="s">
        <v>320</v>
      </c>
      <c r="I9" s="253" t="s">
        <v>321</v>
      </c>
      <c r="J9" s="253" t="s">
        <v>312</v>
      </c>
      <c r="K9" s="253" t="s">
        <v>321</v>
      </c>
      <c r="L9" s="254">
        <v>421902901640</v>
      </c>
    </row>
    <row r="10" spans="1:12">
      <c r="A10" s="252" t="s">
        <v>37</v>
      </c>
      <c r="B10" s="255" t="s">
        <v>38</v>
      </c>
      <c r="C10" s="253" t="s">
        <v>283</v>
      </c>
      <c r="D10" s="253" t="s">
        <v>307</v>
      </c>
      <c r="E10" s="253" t="s">
        <v>308</v>
      </c>
      <c r="F10" s="253" t="s">
        <v>309</v>
      </c>
      <c r="G10" s="253" t="s">
        <v>322</v>
      </c>
      <c r="H10" s="253" t="s">
        <v>323</v>
      </c>
      <c r="I10" s="253" t="s">
        <v>324</v>
      </c>
      <c r="J10" s="253" t="s">
        <v>312</v>
      </c>
      <c r="K10" s="253" t="s">
        <v>325</v>
      </c>
      <c r="L10" s="254">
        <v>421905294239</v>
      </c>
    </row>
    <row r="11" spans="1:12">
      <c r="A11" s="252" t="s">
        <v>39</v>
      </c>
      <c r="B11" s="255" t="s">
        <v>40</v>
      </c>
      <c r="C11" s="253" t="s">
        <v>283</v>
      </c>
      <c r="D11" s="253" t="s">
        <v>307</v>
      </c>
      <c r="E11" s="253" t="s">
        <v>308</v>
      </c>
      <c r="F11" s="253" t="s">
        <v>309</v>
      </c>
      <c r="G11" s="253" t="s">
        <v>326</v>
      </c>
      <c r="H11" s="253" t="s">
        <v>327</v>
      </c>
      <c r="I11" s="253" t="s">
        <v>328</v>
      </c>
      <c r="J11" s="253" t="s">
        <v>312</v>
      </c>
      <c r="K11" s="253" t="s">
        <v>1102</v>
      </c>
      <c r="L11" s="254">
        <v>421905504810</v>
      </c>
    </row>
    <row r="12" spans="1:12">
      <c r="A12" s="252" t="s">
        <v>42</v>
      </c>
      <c r="B12" s="255" t="s">
        <v>43</v>
      </c>
      <c r="C12" s="253" t="s">
        <v>283</v>
      </c>
      <c r="D12" s="253" t="s">
        <v>1060</v>
      </c>
      <c r="E12" s="253" t="s">
        <v>329</v>
      </c>
      <c r="F12" s="253" t="s">
        <v>330</v>
      </c>
      <c r="G12" s="253" t="s">
        <v>1078</v>
      </c>
      <c r="H12" s="253" t="s">
        <v>331</v>
      </c>
      <c r="I12" s="253" t="s">
        <v>1079</v>
      </c>
      <c r="J12" s="253" t="s">
        <v>312</v>
      </c>
      <c r="K12" s="253" t="s">
        <v>1103</v>
      </c>
      <c r="L12" s="254">
        <v>421949246786</v>
      </c>
    </row>
    <row r="13" spans="1:12">
      <c r="A13" s="252" t="s">
        <v>1231</v>
      </c>
      <c r="B13" s="255" t="s">
        <v>1232</v>
      </c>
      <c r="C13" s="253" t="s">
        <v>283</v>
      </c>
      <c r="D13" s="253" t="s">
        <v>1233</v>
      </c>
      <c r="E13" s="253" t="s">
        <v>370</v>
      </c>
      <c r="F13" s="253" t="s">
        <v>1234</v>
      </c>
      <c r="G13" s="253" t="s">
        <v>1235</v>
      </c>
      <c r="H13" s="253" t="s">
        <v>1236</v>
      </c>
      <c r="I13" s="253" t="s">
        <v>1237</v>
      </c>
      <c r="J13" s="253" t="s">
        <v>312</v>
      </c>
      <c r="K13" s="253" t="s">
        <v>1238</v>
      </c>
      <c r="L13" s="254">
        <v>421915719961</v>
      </c>
    </row>
    <row r="14" spans="1:12">
      <c r="A14" s="252" t="s">
        <v>332</v>
      </c>
      <c r="B14" s="255" t="s">
        <v>1051</v>
      </c>
      <c r="C14" s="253" t="s">
        <v>283</v>
      </c>
      <c r="D14" s="253" t="s">
        <v>333</v>
      </c>
      <c r="E14" s="253" t="s">
        <v>308</v>
      </c>
      <c r="F14" s="253" t="s">
        <v>334</v>
      </c>
      <c r="G14" s="253" t="s">
        <v>335</v>
      </c>
      <c r="H14" s="253" t="s">
        <v>336</v>
      </c>
      <c r="I14" s="253" t="s">
        <v>1212</v>
      </c>
      <c r="J14" s="253" t="s">
        <v>1213</v>
      </c>
      <c r="K14" s="253" t="s">
        <v>337</v>
      </c>
      <c r="L14" s="254">
        <v>421903446366</v>
      </c>
    </row>
    <row r="15" spans="1:12">
      <c r="A15" s="252" t="s">
        <v>47</v>
      </c>
      <c r="B15" s="255" t="s">
        <v>48</v>
      </c>
      <c r="C15" s="253" t="s">
        <v>283</v>
      </c>
      <c r="D15" s="253" t="s">
        <v>307</v>
      </c>
      <c r="E15" s="253" t="s">
        <v>308</v>
      </c>
      <c r="F15" s="253" t="s">
        <v>309</v>
      </c>
      <c r="G15" s="256" t="s">
        <v>1214</v>
      </c>
      <c r="H15" s="253" t="s">
        <v>338</v>
      </c>
      <c r="I15" s="253" t="s">
        <v>339</v>
      </c>
      <c r="J15" s="253" t="s">
        <v>312</v>
      </c>
      <c r="K15" s="253" t="s">
        <v>340</v>
      </c>
      <c r="L15" s="254">
        <v>421905811053</v>
      </c>
    </row>
    <row r="16" spans="1:12">
      <c r="A16" s="252" t="s">
        <v>50</v>
      </c>
      <c r="B16" s="255" t="s">
        <v>341</v>
      </c>
      <c r="C16" s="253" t="s">
        <v>283</v>
      </c>
      <c r="D16" s="253" t="s">
        <v>307</v>
      </c>
      <c r="E16" s="253" t="s">
        <v>308</v>
      </c>
      <c r="F16" s="253" t="s">
        <v>309</v>
      </c>
      <c r="G16" s="253" t="s">
        <v>342</v>
      </c>
      <c r="H16" s="253" t="s">
        <v>1080</v>
      </c>
      <c r="I16" s="253" t="s">
        <v>343</v>
      </c>
      <c r="J16" s="253" t="s">
        <v>306</v>
      </c>
      <c r="K16" s="253" t="s">
        <v>344</v>
      </c>
      <c r="L16" s="254">
        <v>421907100191</v>
      </c>
    </row>
    <row r="17" spans="1:12">
      <c r="A17" s="252" t="s">
        <v>345</v>
      </c>
      <c r="B17" s="255" t="s">
        <v>346</v>
      </c>
      <c r="C17" s="253" t="s">
        <v>283</v>
      </c>
      <c r="D17" s="253" t="s">
        <v>307</v>
      </c>
      <c r="E17" s="253" t="s">
        <v>308</v>
      </c>
      <c r="F17" s="253" t="s">
        <v>347</v>
      </c>
      <c r="G17" s="253" t="s">
        <v>348</v>
      </c>
      <c r="H17" s="253" t="s">
        <v>349</v>
      </c>
      <c r="I17" s="253" t="s">
        <v>350</v>
      </c>
      <c r="J17" s="253" t="s">
        <v>312</v>
      </c>
      <c r="K17" s="253" t="s">
        <v>351</v>
      </c>
      <c r="L17" s="254">
        <v>421905659739</v>
      </c>
    </row>
    <row r="18" spans="1:12">
      <c r="A18" s="252" t="s">
        <v>51</v>
      </c>
      <c r="B18" s="255" t="s">
        <v>52</v>
      </c>
      <c r="C18" s="253" t="s">
        <v>283</v>
      </c>
      <c r="D18" s="253" t="s">
        <v>352</v>
      </c>
      <c r="E18" s="253" t="s">
        <v>353</v>
      </c>
      <c r="F18" s="253" t="s">
        <v>354</v>
      </c>
      <c r="G18" s="253" t="s">
        <v>1081</v>
      </c>
      <c r="H18" s="253" t="s">
        <v>355</v>
      </c>
      <c r="I18" s="253" t="s">
        <v>1082</v>
      </c>
      <c r="J18" s="253" t="s">
        <v>1083</v>
      </c>
      <c r="K18" s="253" t="s">
        <v>356</v>
      </c>
      <c r="L18" s="254">
        <v>421917171846</v>
      </c>
    </row>
    <row r="19" spans="1:12">
      <c r="A19" s="252" t="s">
        <v>53</v>
      </c>
      <c r="B19" s="255" t="s">
        <v>1052</v>
      </c>
      <c r="C19" s="253" t="s">
        <v>283</v>
      </c>
      <c r="D19" s="253" t="s">
        <v>357</v>
      </c>
      <c r="E19" s="253" t="s">
        <v>358</v>
      </c>
      <c r="F19" s="253" t="s">
        <v>359</v>
      </c>
      <c r="G19" s="253" t="s">
        <v>360</v>
      </c>
      <c r="H19" s="253" t="s">
        <v>361</v>
      </c>
      <c r="I19" s="253" t="s">
        <v>362</v>
      </c>
      <c r="J19" s="253" t="s">
        <v>312</v>
      </c>
      <c r="K19" s="253" t="s">
        <v>363</v>
      </c>
      <c r="L19" s="254">
        <v>421905601243</v>
      </c>
    </row>
    <row r="20" spans="1:12">
      <c r="A20" s="252" t="s">
        <v>1047</v>
      </c>
      <c r="B20" s="255" t="s">
        <v>1053</v>
      </c>
      <c r="C20" s="253" t="s">
        <v>283</v>
      </c>
      <c r="D20" s="253" t="s">
        <v>1061</v>
      </c>
      <c r="E20" s="253" t="s">
        <v>1062</v>
      </c>
      <c r="F20" s="253" t="s">
        <v>1063</v>
      </c>
      <c r="G20" s="253" t="s">
        <v>1084</v>
      </c>
      <c r="H20" s="253" t="s">
        <v>1085</v>
      </c>
      <c r="I20" s="253" t="s">
        <v>1086</v>
      </c>
      <c r="J20" s="253" t="s">
        <v>312</v>
      </c>
      <c r="K20" s="253" t="s">
        <v>1104</v>
      </c>
      <c r="L20" s="254">
        <v>421908888677</v>
      </c>
    </row>
    <row r="21" spans="1:12">
      <c r="A21" s="252" t="s">
        <v>55</v>
      </c>
      <c r="B21" s="255" t="s">
        <v>56</v>
      </c>
      <c r="C21" s="253" t="s">
        <v>283</v>
      </c>
      <c r="D21" s="253" t="s">
        <v>364</v>
      </c>
      <c r="E21" s="253" t="s">
        <v>308</v>
      </c>
      <c r="F21" s="253" t="s">
        <v>365</v>
      </c>
      <c r="G21" s="253" t="s">
        <v>366</v>
      </c>
      <c r="H21" s="253" t="s">
        <v>367</v>
      </c>
      <c r="I21" s="253" t="s">
        <v>368</v>
      </c>
      <c r="J21" s="253" t="s">
        <v>312</v>
      </c>
      <c r="K21" s="253" t="s">
        <v>368</v>
      </c>
      <c r="L21" s="254">
        <v>421905620679</v>
      </c>
    </row>
    <row r="22" spans="1:12">
      <c r="A22" s="252" t="s">
        <v>58</v>
      </c>
      <c r="B22" s="255" t="s">
        <v>59</v>
      </c>
      <c r="C22" s="253" t="s">
        <v>283</v>
      </c>
      <c r="D22" s="253" t="s">
        <v>369</v>
      </c>
      <c r="E22" s="253" t="s">
        <v>370</v>
      </c>
      <c r="F22" s="253" t="s">
        <v>371</v>
      </c>
      <c r="G22" s="253" t="s">
        <v>372</v>
      </c>
      <c r="H22" s="253" t="s">
        <v>373</v>
      </c>
      <c r="I22" s="253" t="s">
        <v>374</v>
      </c>
      <c r="J22" s="253" t="s">
        <v>312</v>
      </c>
      <c r="K22" s="253" t="s">
        <v>375</v>
      </c>
      <c r="L22" s="254">
        <v>421911787837</v>
      </c>
    </row>
    <row r="23" spans="1:12">
      <c r="A23" s="252" t="s">
        <v>60</v>
      </c>
      <c r="B23" s="255" t="s">
        <v>61</v>
      </c>
      <c r="C23" s="253" t="s">
        <v>283</v>
      </c>
      <c r="D23" s="253" t="s">
        <v>376</v>
      </c>
      <c r="E23" s="253" t="s">
        <v>377</v>
      </c>
      <c r="F23" s="253" t="s">
        <v>378</v>
      </c>
      <c r="G23" s="253" t="s">
        <v>379</v>
      </c>
      <c r="H23" s="253" t="s">
        <v>380</v>
      </c>
      <c r="I23" s="253" t="s">
        <v>381</v>
      </c>
      <c r="J23" s="253" t="s">
        <v>382</v>
      </c>
      <c r="K23" s="253" t="s">
        <v>383</v>
      </c>
      <c r="L23" s="254">
        <v>421915156717</v>
      </c>
    </row>
    <row r="24" spans="1:12">
      <c r="A24" s="252" t="s">
        <v>63</v>
      </c>
      <c r="B24" s="255" t="s">
        <v>64</v>
      </c>
      <c r="C24" s="253" t="s">
        <v>283</v>
      </c>
      <c r="D24" s="253" t="s">
        <v>307</v>
      </c>
      <c r="E24" s="253" t="s">
        <v>308</v>
      </c>
      <c r="F24" s="253" t="s">
        <v>309</v>
      </c>
      <c r="G24" s="253" t="s">
        <v>384</v>
      </c>
      <c r="H24" s="253" t="s">
        <v>385</v>
      </c>
      <c r="I24" s="253" t="s">
        <v>386</v>
      </c>
      <c r="J24" s="253" t="s">
        <v>312</v>
      </c>
      <c r="K24" s="253" t="s">
        <v>325</v>
      </c>
      <c r="L24" s="254">
        <v>421905294239</v>
      </c>
    </row>
    <row r="25" spans="1:12">
      <c r="A25" s="252" t="s">
        <v>65</v>
      </c>
      <c r="B25" s="255" t="s">
        <v>66</v>
      </c>
      <c r="C25" s="253" t="s">
        <v>283</v>
      </c>
      <c r="D25" s="253" t="s">
        <v>307</v>
      </c>
      <c r="E25" s="253" t="s">
        <v>308</v>
      </c>
      <c r="F25" s="253" t="s">
        <v>309</v>
      </c>
      <c r="G25" s="253" t="s">
        <v>387</v>
      </c>
      <c r="H25" s="256" t="s">
        <v>388</v>
      </c>
      <c r="I25" s="253" t="s">
        <v>1087</v>
      </c>
      <c r="J25" s="253" t="s">
        <v>292</v>
      </c>
      <c r="K25" s="253" t="s">
        <v>1087</v>
      </c>
      <c r="L25" s="254">
        <v>421903409020</v>
      </c>
    </row>
    <row r="26" spans="1:12">
      <c r="A26" s="252" t="s">
        <v>67</v>
      </c>
      <c r="B26" s="255" t="s">
        <v>68</v>
      </c>
      <c r="C26" s="253" t="s">
        <v>283</v>
      </c>
      <c r="D26" s="253" t="s">
        <v>307</v>
      </c>
      <c r="E26" s="253" t="s">
        <v>308</v>
      </c>
      <c r="F26" s="253" t="s">
        <v>309</v>
      </c>
      <c r="G26" s="253" t="s">
        <v>389</v>
      </c>
      <c r="H26" s="253" t="s">
        <v>390</v>
      </c>
      <c r="I26" s="253" t="s">
        <v>391</v>
      </c>
      <c r="J26" s="253" t="s">
        <v>312</v>
      </c>
      <c r="K26" s="253" t="s">
        <v>391</v>
      </c>
      <c r="L26" s="254">
        <v>421905648349</v>
      </c>
    </row>
    <row r="27" spans="1:12">
      <c r="A27" s="252" t="s">
        <v>70</v>
      </c>
      <c r="B27" s="255" t="s">
        <v>71</v>
      </c>
      <c r="C27" s="253" t="s">
        <v>283</v>
      </c>
      <c r="D27" s="253" t="s">
        <v>307</v>
      </c>
      <c r="E27" s="253" t="s">
        <v>308</v>
      </c>
      <c r="F27" s="253" t="s">
        <v>309</v>
      </c>
      <c r="G27" s="253" t="s">
        <v>392</v>
      </c>
      <c r="H27" s="253" t="s">
        <v>393</v>
      </c>
      <c r="I27" s="253" t="s">
        <v>1088</v>
      </c>
      <c r="J27" s="253" t="s">
        <v>312</v>
      </c>
      <c r="K27" s="253" t="s">
        <v>394</v>
      </c>
      <c r="L27" s="254">
        <v>421903452459</v>
      </c>
    </row>
    <row r="28" spans="1:12">
      <c r="A28" s="252" t="s">
        <v>73</v>
      </c>
      <c r="B28" s="255" t="s">
        <v>74</v>
      </c>
      <c r="C28" s="253" t="s">
        <v>283</v>
      </c>
      <c r="D28" s="253" t="s">
        <v>395</v>
      </c>
      <c r="E28" s="253" t="s">
        <v>308</v>
      </c>
      <c r="F28" s="253" t="s">
        <v>347</v>
      </c>
      <c r="G28" s="253" t="s">
        <v>1089</v>
      </c>
      <c r="H28" s="253" t="s">
        <v>1090</v>
      </c>
      <c r="I28" s="253" t="s">
        <v>396</v>
      </c>
      <c r="J28" s="253" t="s">
        <v>397</v>
      </c>
      <c r="K28" s="253" t="s">
        <v>398</v>
      </c>
      <c r="L28" s="254">
        <v>421905278836</v>
      </c>
    </row>
    <row r="29" spans="1:12">
      <c r="A29" s="252" t="s">
        <v>75</v>
      </c>
      <c r="B29" s="255" t="s">
        <v>76</v>
      </c>
      <c r="C29" s="253" t="s">
        <v>283</v>
      </c>
      <c r="D29" s="253" t="s">
        <v>307</v>
      </c>
      <c r="E29" s="253" t="s">
        <v>308</v>
      </c>
      <c r="F29" s="253" t="s">
        <v>309</v>
      </c>
      <c r="G29" s="253" t="s">
        <v>399</v>
      </c>
      <c r="H29" s="253" t="s">
        <v>400</v>
      </c>
      <c r="I29" s="253" t="s">
        <v>401</v>
      </c>
      <c r="J29" s="253" t="s">
        <v>306</v>
      </c>
      <c r="K29" s="253" t="s">
        <v>401</v>
      </c>
      <c r="L29" s="254">
        <v>421907194669</v>
      </c>
    </row>
    <row r="30" spans="1:12">
      <c r="A30" s="252" t="s">
        <v>78</v>
      </c>
      <c r="B30" s="255" t="s">
        <v>79</v>
      </c>
      <c r="C30" s="253" t="s">
        <v>283</v>
      </c>
      <c r="D30" s="253" t="s">
        <v>1064</v>
      </c>
      <c r="E30" s="253" t="s">
        <v>402</v>
      </c>
      <c r="F30" s="253" t="s">
        <v>1043</v>
      </c>
      <c r="G30" s="253" t="s">
        <v>403</v>
      </c>
      <c r="H30" s="253" t="s">
        <v>404</v>
      </c>
      <c r="I30" s="253" t="s">
        <v>405</v>
      </c>
      <c r="J30" s="253" t="s">
        <v>312</v>
      </c>
      <c r="K30" s="253" t="s">
        <v>405</v>
      </c>
      <c r="L30" s="254">
        <v>421903712927</v>
      </c>
    </row>
    <row r="31" spans="1:12">
      <c r="A31" s="252" t="s">
        <v>80</v>
      </c>
      <c r="B31" s="255" t="s">
        <v>81</v>
      </c>
      <c r="C31" s="253" t="s">
        <v>283</v>
      </c>
      <c r="D31" s="253" t="s">
        <v>406</v>
      </c>
      <c r="E31" s="253" t="s">
        <v>308</v>
      </c>
      <c r="F31" s="253" t="s">
        <v>334</v>
      </c>
      <c r="G31" s="253" t="s">
        <v>407</v>
      </c>
      <c r="H31" s="253" t="s">
        <v>408</v>
      </c>
      <c r="I31" s="253" t="s">
        <v>409</v>
      </c>
      <c r="J31" s="253" t="s">
        <v>312</v>
      </c>
      <c r="K31" s="253" t="s">
        <v>409</v>
      </c>
      <c r="L31" s="254">
        <v>421905012032</v>
      </c>
    </row>
    <row r="32" spans="1:12">
      <c r="A32" s="252" t="s">
        <v>83</v>
      </c>
      <c r="B32" s="255" t="s">
        <v>84</v>
      </c>
      <c r="C32" s="253" t="s">
        <v>283</v>
      </c>
      <c r="D32" s="253" t="s">
        <v>1065</v>
      </c>
      <c r="E32" s="253" t="s">
        <v>579</v>
      </c>
      <c r="F32" s="253" t="s">
        <v>1066</v>
      </c>
      <c r="G32" s="253" t="s">
        <v>410</v>
      </c>
      <c r="H32" s="253" t="s">
        <v>411</v>
      </c>
      <c r="I32" s="253" t="s">
        <v>412</v>
      </c>
      <c r="J32" s="253" t="s">
        <v>306</v>
      </c>
      <c r="K32" s="253" t="s">
        <v>412</v>
      </c>
      <c r="L32" s="254">
        <v>421905606229</v>
      </c>
    </row>
    <row r="33" spans="1:12">
      <c r="A33" s="252" t="s">
        <v>86</v>
      </c>
      <c r="B33" s="255" t="s">
        <v>87</v>
      </c>
      <c r="C33" s="253" t="s">
        <v>283</v>
      </c>
      <c r="D33" s="253" t="s">
        <v>1067</v>
      </c>
      <c r="E33" s="253" t="s">
        <v>329</v>
      </c>
      <c r="F33" s="253" t="s">
        <v>413</v>
      </c>
      <c r="G33" s="253" t="s">
        <v>414</v>
      </c>
      <c r="H33" s="253" t="s">
        <v>1091</v>
      </c>
      <c r="I33" s="253" t="s">
        <v>415</v>
      </c>
      <c r="J33" s="253" t="s">
        <v>312</v>
      </c>
      <c r="K33" s="253" t="s">
        <v>1105</v>
      </c>
      <c r="L33" s="254">
        <v>421239103125</v>
      </c>
    </row>
    <row r="34" spans="1:12">
      <c r="A34" s="252" t="s">
        <v>920</v>
      </c>
      <c r="B34" s="255" t="s">
        <v>922</v>
      </c>
      <c r="C34" s="253" t="s">
        <v>283</v>
      </c>
      <c r="D34" s="253" t="s">
        <v>307</v>
      </c>
      <c r="E34" s="253" t="s">
        <v>308</v>
      </c>
      <c r="F34" s="253" t="s">
        <v>309</v>
      </c>
      <c r="G34" s="253" t="s">
        <v>923</v>
      </c>
      <c r="H34" s="253" t="s">
        <v>924</v>
      </c>
      <c r="I34" s="253" t="s">
        <v>925</v>
      </c>
      <c r="J34" s="253" t="s">
        <v>306</v>
      </c>
      <c r="K34" s="253" t="s">
        <v>925</v>
      </c>
      <c r="L34" s="254">
        <v>421907988343</v>
      </c>
    </row>
    <row r="35" spans="1:12">
      <c r="A35" s="252" t="s">
        <v>89</v>
      </c>
      <c r="B35" s="255" t="s">
        <v>90</v>
      </c>
      <c r="C35" s="253" t="s">
        <v>283</v>
      </c>
      <c r="D35" s="253" t="s">
        <v>416</v>
      </c>
      <c r="E35" s="253" t="s">
        <v>329</v>
      </c>
      <c r="F35" s="253" t="s">
        <v>417</v>
      </c>
      <c r="G35" s="253" t="s">
        <v>418</v>
      </c>
      <c r="H35" s="253" t="s">
        <v>419</v>
      </c>
      <c r="I35" s="253" t="s">
        <v>1092</v>
      </c>
      <c r="J35" s="253" t="s">
        <v>312</v>
      </c>
      <c r="K35" s="253" t="s">
        <v>1092</v>
      </c>
      <c r="L35" s="254">
        <v>421905504040</v>
      </c>
    </row>
    <row r="36" spans="1:12">
      <c r="A36" s="252" t="s">
        <v>91</v>
      </c>
      <c r="B36" s="255" t="s">
        <v>92</v>
      </c>
      <c r="C36" s="253" t="s">
        <v>283</v>
      </c>
      <c r="D36" s="253" t="s">
        <v>307</v>
      </c>
      <c r="E36" s="253" t="s">
        <v>308</v>
      </c>
      <c r="F36" s="253" t="s">
        <v>309</v>
      </c>
      <c r="G36" s="253" t="s">
        <v>420</v>
      </c>
      <c r="H36" s="253" t="s">
        <v>421</v>
      </c>
      <c r="I36" s="253" t="s">
        <v>422</v>
      </c>
      <c r="J36" s="253" t="s">
        <v>306</v>
      </c>
      <c r="K36" s="253" t="s">
        <v>423</v>
      </c>
      <c r="L36" s="254">
        <v>421903475887</v>
      </c>
    </row>
    <row r="37" spans="1:12">
      <c r="A37" s="252" t="s">
        <v>94</v>
      </c>
      <c r="B37" s="255" t="s">
        <v>1054</v>
      </c>
      <c r="C37" s="253" t="s">
        <v>283</v>
      </c>
      <c r="D37" s="253" t="s">
        <v>424</v>
      </c>
      <c r="E37" s="253" t="s">
        <v>425</v>
      </c>
      <c r="F37" s="253" t="s">
        <v>426</v>
      </c>
      <c r="G37" s="253" t="s">
        <v>427</v>
      </c>
      <c r="H37" s="253" t="s">
        <v>428</v>
      </c>
      <c r="I37" s="253" t="s">
        <v>429</v>
      </c>
      <c r="J37" s="253" t="s">
        <v>312</v>
      </c>
      <c r="K37" s="253" t="s">
        <v>1106</v>
      </c>
      <c r="L37" s="254">
        <v>421903548845</v>
      </c>
    </row>
    <row r="38" spans="1:12">
      <c r="A38" s="252" t="s">
        <v>96</v>
      </c>
      <c r="B38" s="255" t="s">
        <v>1230</v>
      </c>
      <c r="C38" s="253" t="s">
        <v>283</v>
      </c>
      <c r="D38" s="253" t="s">
        <v>333</v>
      </c>
      <c r="E38" s="253" t="s">
        <v>308</v>
      </c>
      <c r="F38" s="253" t="s">
        <v>586</v>
      </c>
      <c r="G38" s="253" t="s">
        <v>587</v>
      </c>
      <c r="H38" s="253" t="s">
        <v>588</v>
      </c>
      <c r="I38" s="253" t="s">
        <v>1093</v>
      </c>
      <c r="J38" s="253" t="s">
        <v>312</v>
      </c>
      <c r="K38" s="253" t="s">
        <v>1215</v>
      </c>
      <c r="L38" s="254">
        <v>421903584992</v>
      </c>
    </row>
    <row r="39" spans="1:12">
      <c r="A39" s="252" t="s">
        <v>97</v>
      </c>
      <c r="B39" s="255" t="s">
        <v>98</v>
      </c>
      <c r="C39" s="253" t="s">
        <v>283</v>
      </c>
      <c r="D39" s="253" t="s">
        <v>578</v>
      </c>
      <c r="E39" s="253" t="s">
        <v>579</v>
      </c>
      <c r="F39" s="253" t="s">
        <v>580</v>
      </c>
      <c r="G39" s="253" t="s">
        <v>581</v>
      </c>
      <c r="H39" s="253" t="s">
        <v>582</v>
      </c>
      <c r="I39" s="253" t="s">
        <v>583</v>
      </c>
      <c r="J39" s="253" t="s">
        <v>306</v>
      </c>
      <c r="K39" s="253" t="s">
        <v>583</v>
      </c>
      <c r="L39" s="254"/>
    </row>
    <row r="40" spans="1:12">
      <c r="A40" s="252" t="s">
        <v>99</v>
      </c>
      <c r="B40" s="255" t="s">
        <v>100</v>
      </c>
      <c r="C40" s="253" t="s">
        <v>283</v>
      </c>
      <c r="D40" s="253" t="s">
        <v>430</v>
      </c>
      <c r="E40" s="253" t="s">
        <v>431</v>
      </c>
      <c r="F40" s="253" t="s">
        <v>432</v>
      </c>
      <c r="G40" s="253" t="s">
        <v>1094</v>
      </c>
      <c r="H40" s="253" t="s">
        <v>433</v>
      </c>
      <c r="I40" s="253" t="s">
        <v>434</v>
      </c>
      <c r="J40" s="253" t="s">
        <v>306</v>
      </c>
      <c r="K40" s="253" t="s">
        <v>434</v>
      </c>
      <c r="L40" s="254">
        <v>421903601379</v>
      </c>
    </row>
    <row r="41" spans="1:12">
      <c r="A41" s="252" t="s">
        <v>101</v>
      </c>
      <c r="B41" s="255" t="s">
        <v>102</v>
      </c>
      <c r="C41" s="253" t="s">
        <v>283</v>
      </c>
      <c r="D41" s="253" t="s">
        <v>435</v>
      </c>
      <c r="E41" s="253" t="s">
        <v>308</v>
      </c>
      <c r="F41" s="253" t="s">
        <v>436</v>
      </c>
      <c r="G41" s="253" t="s">
        <v>437</v>
      </c>
      <c r="H41" s="253" t="s">
        <v>438</v>
      </c>
      <c r="I41" s="253" t="s">
        <v>439</v>
      </c>
      <c r="J41" s="253" t="s">
        <v>306</v>
      </c>
      <c r="K41" s="253" t="s">
        <v>440</v>
      </c>
      <c r="L41" s="254">
        <v>421905245825</v>
      </c>
    </row>
    <row r="42" spans="1:12">
      <c r="A42" s="252" t="s">
        <v>104</v>
      </c>
      <c r="B42" s="255" t="s">
        <v>1055</v>
      </c>
      <c r="C42" s="253" t="s">
        <v>283</v>
      </c>
      <c r="D42" s="253" t="s">
        <v>441</v>
      </c>
      <c r="E42" s="253" t="s">
        <v>370</v>
      </c>
      <c r="F42" s="253" t="s">
        <v>442</v>
      </c>
      <c r="G42" s="253" t="s">
        <v>443</v>
      </c>
      <c r="H42" s="253" t="s">
        <v>444</v>
      </c>
      <c r="I42" s="253" t="s">
        <v>445</v>
      </c>
      <c r="J42" s="253" t="s">
        <v>312</v>
      </c>
      <c r="K42" s="253" t="s">
        <v>446</v>
      </c>
      <c r="L42" s="254">
        <v>421905431727</v>
      </c>
    </row>
    <row r="43" spans="1:12">
      <c r="A43" s="252" t="s">
        <v>106</v>
      </c>
      <c r="B43" s="255" t="s">
        <v>107</v>
      </c>
      <c r="C43" s="253" t="s">
        <v>283</v>
      </c>
      <c r="D43" s="253" t="s">
        <v>1472</v>
      </c>
      <c r="E43" s="253" t="s">
        <v>534</v>
      </c>
      <c r="F43" s="253" t="s">
        <v>1473</v>
      </c>
      <c r="G43" s="253" t="s">
        <v>447</v>
      </c>
      <c r="H43" s="253" t="s">
        <v>448</v>
      </c>
      <c r="I43" s="253" t="s">
        <v>449</v>
      </c>
      <c r="J43" s="253" t="s">
        <v>312</v>
      </c>
      <c r="K43" s="253" t="s">
        <v>450</v>
      </c>
      <c r="L43" s="254">
        <v>421903363993</v>
      </c>
    </row>
    <row r="44" spans="1:12">
      <c r="A44" s="252" t="s">
        <v>108</v>
      </c>
      <c r="B44" s="255" t="s">
        <v>109</v>
      </c>
      <c r="C44" s="253" t="s">
        <v>283</v>
      </c>
      <c r="D44" s="253" t="s">
        <v>451</v>
      </c>
      <c r="E44" s="253" t="s">
        <v>308</v>
      </c>
      <c r="F44" s="253" t="s">
        <v>347</v>
      </c>
      <c r="G44" s="253" t="s">
        <v>452</v>
      </c>
      <c r="H44" s="253" t="s">
        <v>453</v>
      </c>
      <c r="I44" s="253" t="s">
        <v>454</v>
      </c>
      <c r="J44" s="253" t="s">
        <v>312</v>
      </c>
      <c r="K44" s="253" t="s">
        <v>1107</v>
      </c>
      <c r="L44" s="254">
        <v>421903740961</v>
      </c>
    </row>
    <row r="45" spans="1:12">
      <c r="A45" s="252" t="s">
        <v>111</v>
      </c>
      <c r="B45" s="255" t="s">
        <v>112</v>
      </c>
      <c r="C45" s="253" t="s">
        <v>283</v>
      </c>
      <c r="D45" s="253" t="s">
        <v>455</v>
      </c>
      <c r="E45" s="253" t="s">
        <v>308</v>
      </c>
      <c r="F45" s="253" t="s">
        <v>365</v>
      </c>
      <c r="G45" s="253" t="s">
        <v>456</v>
      </c>
      <c r="H45" s="253" t="s">
        <v>457</v>
      </c>
      <c r="I45" s="253" t="s">
        <v>458</v>
      </c>
      <c r="J45" s="253" t="s">
        <v>312</v>
      </c>
      <c r="K45" s="253" t="s">
        <v>459</v>
      </c>
      <c r="L45" s="254">
        <v>421904700522</v>
      </c>
    </row>
    <row r="46" spans="1:12">
      <c r="A46" s="252" t="s">
        <v>114</v>
      </c>
      <c r="B46" s="255" t="s">
        <v>115</v>
      </c>
      <c r="C46" s="253" t="s">
        <v>283</v>
      </c>
      <c r="D46" s="253" t="s">
        <v>307</v>
      </c>
      <c r="E46" s="253" t="s">
        <v>308</v>
      </c>
      <c r="F46" s="253" t="s">
        <v>1068</v>
      </c>
      <c r="G46" s="253" t="s">
        <v>460</v>
      </c>
      <c r="H46" s="253" t="s">
        <v>461</v>
      </c>
      <c r="I46" s="253" t="s">
        <v>462</v>
      </c>
      <c r="J46" s="253" t="s">
        <v>306</v>
      </c>
      <c r="K46" s="253" t="s">
        <v>463</v>
      </c>
      <c r="L46" s="254">
        <v>421908733141</v>
      </c>
    </row>
    <row r="47" spans="1:12">
      <c r="A47" s="252" t="s">
        <v>117</v>
      </c>
      <c r="B47" s="255" t="s">
        <v>464</v>
      </c>
      <c r="C47" s="253" t="s">
        <v>283</v>
      </c>
      <c r="D47" s="253" t="s">
        <v>1069</v>
      </c>
      <c r="E47" s="253" t="s">
        <v>308</v>
      </c>
      <c r="F47" s="253" t="s">
        <v>309</v>
      </c>
      <c r="G47" s="253" t="s">
        <v>465</v>
      </c>
      <c r="H47" s="253" t="s">
        <v>466</v>
      </c>
      <c r="I47" s="253" t="s">
        <v>1095</v>
      </c>
      <c r="J47" s="253" t="s">
        <v>467</v>
      </c>
      <c r="K47" s="253" t="s">
        <v>468</v>
      </c>
      <c r="L47" s="254">
        <v>421917476268</v>
      </c>
    </row>
    <row r="48" spans="1:12">
      <c r="A48" s="252" t="s">
        <v>120</v>
      </c>
      <c r="B48" s="255" t="s">
        <v>121</v>
      </c>
      <c r="C48" s="253" t="s">
        <v>283</v>
      </c>
      <c r="D48" s="253" t="s">
        <v>469</v>
      </c>
      <c r="E48" s="253" t="s">
        <v>470</v>
      </c>
      <c r="F48" s="253" t="s">
        <v>471</v>
      </c>
      <c r="G48" s="253" t="s">
        <v>472</v>
      </c>
      <c r="H48" s="253" t="s">
        <v>473</v>
      </c>
      <c r="I48" s="253" t="s">
        <v>474</v>
      </c>
      <c r="J48" s="253" t="s">
        <v>292</v>
      </c>
      <c r="K48" s="253" t="s">
        <v>474</v>
      </c>
      <c r="L48" s="254">
        <v>421905257791</v>
      </c>
    </row>
    <row r="49" spans="1:12">
      <c r="A49" s="252" t="s">
        <v>123</v>
      </c>
      <c r="B49" s="255" t="s">
        <v>124</v>
      </c>
      <c r="C49" s="253" t="s">
        <v>283</v>
      </c>
      <c r="D49" s="253" t="s">
        <v>1070</v>
      </c>
      <c r="E49" s="253" t="s">
        <v>287</v>
      </c>
      <c r="F49" s="253" t="s">
        <v>288</v>
      </c>
      <c r="G49" s="253" t="s">
        <v>475</v>
      </c>
      <c r="H49" s="253" t="s">
        <v>476</v>
      </c>
      <c r="I49" s="253" t="s">
        <v>477</v>
      </c>
      <c r="J49" s="253" t="s">
        <v>312</v>
      </c>
      <c r="K49" s="253" t="s">
        <v>1108</v>
      </c>
      <c r="L49" s="254">
        <v>421911323487</v>
      </c>
    </row>
    <row r="50" spans="1:12">
      <c r="A50" s="252" t="s">
        <v>126</v>
      </c>
      <c r="B50" s="255" t="s">
        <v>127</v>
      </c>
      <c r="C50" s="253" t="s">
        <v>283</v>
      </c>
      <c r="D50" s="253" t="s">
        <v>478</v>
      </c>
      <c r="E50" s="253" t="s">
        <v>294</v>
      </c>
      <c r="F50" s="253" t="s">
        <v>479</v>
      </c>
      <c r="G50" s="253" t="s">
        <v>480</v>
      </c>
      <c r="H50" s="253" t="s">
        <v>481</v>
      </c>
      <c r="I50" s="253" t="s">
        <v>482</v>
      </c>
      <c r="J50" s="253" t="s">
        <v>306</v>
      </c>
      <c r="K50" s="253" t="s">
        <v>483</v>
      </c>
      <c r="L50" s="254">
        <v>421903262626</v>
      </c>
    </row>
    <row r="51" spans="1:12">
      <c r="A51" s="252" t="s">
        <v>128</v>
      </c>
      <c r="B51" s="255" t="s">
        <v>129</v>
      </c>
      <c r="C51" s="253" t="s">
        <v>283</v>
      </c>
      <c r="D51" s="253" t="s">
        <v>307</v>
      </c>
      <c r="E51" s="253" t="s">
        <v>308</v>
      </c>
      <c r="F51" s="253" t="s">
        <v>309</v>
      </c>
      <c r="G51" s="253" t="s">
        <v>484</v>
      </c>
      <c r="H51" s="253" t="s">
        <v>485</v>
      </c>
      <c r="I51" s="253" t="s">
        <v>486</v>
      </c>
      <c r="J51" s="253" t="s">
        <v>397</v>
      </c>
      <c r="K51" s="253" t="s">
        <v>487</v>
      </c>
      <c r="L51" s="254">
        <v>421911395727</v>
      </c>
    </row>
    <row r="52" spans="1:12">
      <c r="A52" s="252" t="s">
        <v>130</v>
      </c>
      <c r="B52" s="255" t="s">
        <v>131</v>
      </c>
      <c r="C52" s="253" t="s">
        <v>283</v>
      </c>
      <c r="D52" s="253" t="s">
        <v>1069</v>
      </c>
      <c r="E52" s="253" t="s">
        <v>308</v>
      </c>
      <c r="F52" s="253" t="s">
        <v>309</v>
      </c>
      <c r="G52" s="253" t="s">
        <v>488</v>
      </c>
      <c r="H52" s="253" t="s">
        <v>489</v>
      </c>
      <c r="I52" s="253" t="s">
        <v>490</v>
      </c>
      <c r="J52" s="253" t="s">
        <v>312</v>
      </c>
      <c r="K52" s="253" t="s">
        <v>491</v>
      </c>
      <c r="L52" s="254">
        <v>421905305338</v>
      </c>
    </row>
    <row r="53" spans="1:12">
      <c r="A53" s="252" t="s">
        <v>133</v>
      </c>
      <c r="B53" s="255" t="s">
        <v>134</v>
      </c>
      <c r="C53" s="253" t="s">
        <v>283</v>
      </c>
      <c r="D53" s="253" t="s">
        <v>307</v>
      </c>
      <c r="E53" s="253" t="s">
        <v>308</v>
      </c>
      <c r="F53" s="253" t="s">
        <v>309</v>
      </c>
      <c r="G53" s="253" t="s">
        <v>492</v>
      </c>
      <c r="H53" s="253" t="s">
        <v>493</v>
      </c>
      <c r="I53" s="253" t="s">
        <v>1096</v>
      </c>
      <c r="J53" s="253" t="s">
        <v>312</v>
      </c>
      <c r="K53" s="253" t="s">
        <v>1096</v>
      </c>
      <c r="L53" s="254">
        <v>421908979442</v>
      </c>
    </row>
    <row r="54" spans="1:12">
      <c r="A54" s="252" t="s">
        <v>135</v>
      </c>
      <c r="B54" s="255" t="s">
        <v>136</v>
      </c>
      <c r="C54" s="253" t="s">
        <v>283</v>
      </c>
      <c r="D54" s="253" t="s">
        <v>494</v>
      </c>
      <c r="E54" s="253" t="s">
        <v>308</v>
      </c>
      <c r="F54" s="253" t="s">
        <v>347</v>
      </c>
      <c r="G54" s="253" t="s">
        <v>495</v>
      </c>
      <c r="H54" s="253" t="s">
        <v>496</v>
      </c>
      <c r="I54" s="253" t="s">
        <v>497</v>
      </c>
      <c r="J54" s="253" t="s">
        <v>312</v>
      </c>
      <c r="K54" s="253" t="s">
        <v>498</v>
      </c>
      <c r="L54" s="254">
        <v>421903708275</v>
      </c>
    </row>
    <row r="55" spans="1:12">
      <c r="A55" s="252" t="s">
        <v>138</v>
      </c>
      <c r="B55" s="255" t="s">
        <v>139</v>
      </c>
      <c r="C55" s="253" t="s">
        <v>283</v>
      </c>
      <c r="D55" s="253" t="s">
        <v>307</v>
      </c>
      <c r="E55" s="253" t="s">
        <v>308</v>
      </c>
      <c r="F55" s="253" t="s">
        <v>309</v>
      </c>
      <c r="G55" s="253" t="s">
        <v>499</v>
      </c>
      <c r="H55" s="253" t="s">
        <v>500</v>
      </c>
      <c r="I55" s="253" t="s">
        <v>501</v>
      </c>
      <c r="J55" s="253" t="s">
        <v>306</v>
      </c>
      <c r="K55" s="253" t="s">
        <v>502</v>
      </c>
      <c r="L55" s="254">
        <v>421918529304</v>
      </c>
    </row>
    <row r="56" spans="1:12">
      <c r="A56" s="252" t="s">
        <v>141</v>
      </c>
      <c r="B56" s="255" t="s">
        <v>503</v>
      </c>
      <c r="C56" s="253" t="s">
        <v>283</v>
      </c>
      <c r="D56" s="253" t="s">
        <v>307</v>
      </c>
      <c r="E56" s="253" t="s">
        <v>308</v>
      </c>
      <c r="F56" s="253" t="s">
        <v>309</v>
      </c>
      <c r="G56" s="253" t="s">
        <v>1216</v>
      </c>
      <c r="H56" s="253" t="s">
        <v>504</v>
      </c>
      <c r="I56" s="253" t="s">
        <v>505</v>
      </c>
      <c r="J56" s="253" t="s">
        <v>306</v>
      </c>
      <c r="K56" s="253" t="s">
        <v>506</v>
      </c>
      <c r="L56" s="254">
        <v>421910724933</v>
      </c>
    </row>
    <row r="57" spans="1:12">
      <c r="A57" s="252" t="s">
        <v>143</v>
      </c>
      <c r="B57" s="255" t="s">
        <v>507</v>
      </c>
      <c r="C57" s="253" t="s">
        <v>283</v>
      </c>
      <c r="D57" s="253" t="s">
        <v>307</v>
      </c>
      <c r="E57" s="253" t="s">
        <v>308</v>
      </c>
      <c r="F57" s="253" t="s">
        <v>309</v>
      </c>
      <c r="G57" s="253" t="s">
        <v>508</v>
      </c>
      <c r="H57" s="253" t="s">
        <v>509</v>
      </c>
      <c r="I57" s="253" t="s">
        <v>510</v>
      </c>
      <c r="J57" s="253" t="s">
        <v>312</v>
      </c>
      <c r="K57" s="253" t="s">
        <v>511</v>
      </c>
      <c r="L57" s="254">
        <v>421903692095</v>
      </c>
    </row>
    <row r="58" spans="1:12">
      <c r="A58" s="252" t="s">
        <v>144</v>
      </c>
      <c r="B58" s="255" t="s">
        <v>145</v>
      </c>
      <c r="C58" s="253" t="s">
        <v>283</v>
      </c>
      <c r="D58" s="253" t="s">
        <v>307</v>
      </c>
      <c r="E58" s="253" t="s">
        <v>308</v>
      </c>
      <c r="F58" s="253" t="s">
        <v>309</v>
      </c>
      <c r="G58" s="253" t="s">
        <v>512</v>
      </c>
      <c r="H58" s="253" t="s">
        <v>513</v>
      </c>
      <c r="I58" s="253" t="s">
        <v>514</v>
      </c>
      <c r="J58" s="253" t="s">
        <v>312</v>
      </c>
      <c r="K58" s="253" t="s">
        <v>515</v>
      </c>
      <c r="L58" s="254">
        <v>421915499077</v>
      </c>
    </row>
    <row r="59" spans="1:12">
      <c r="A59" s="252" t="s">
        <v>147</v>
      </c>
      <c r="B59" s="255" t="s">
        <v>148</v>
      </c>
      <c r="C59" s="253" t="s">
        <v>283</v>
      </c>
      <c r="D59" s="253" t="s">
        <v>516</v>
      </c>
      <c r="E59" s="253" t="s">
        <v>308</v>
      </c>
      <c r="F59" s="253" t="s">
        <v>347</v>
      </c>
      <c r="G59" s="253" t="s">
        <v>517</v>
      </c>
      <c r="H59" s="253" t="s">
        <v>1097</v>
      </c>
      <c r="I59" s="253" t="s">
        <v>518</v>
      </c>
      <c r="J59" s="253" t="s">
        <v>519</v>
      </c>
      <c r="K59" s="253" t="s">
        <v>518</v>
      </c>
      <c r="L59" s="254">
        <v>421918234856</v>
      </c>
    </row>
    <row r="60" spans="1:12">
      <c r="A60" s="252" t="s">
        <v>149</v>
      </c>
      <c r="B60" s="255" t="s">
        <v>150</v>
      </c>
      <c r="C60" s="253" t="s">
        <v>283</v>
      </c>
      <c r="D60" s="253" t="s">
        <v>307</v>
      </c>
      <c r="E60" s="253" t="s">
        <v>308</v>
      </c>
      <c r="F60" s="253" t="s">
        <v>309</v>
      </c>
      <c r="G60" s="253" t="s">
        <v>520</v>
      </c>
      <c r="H60" s="253" t="s">
        <v>521</v>
      </c>
      <c r="I60" s="253" t="s">
        <v>522</v>
      </c>
      <c r="J60" s="253" t="s">
        <v>306</v>
      </c>
      <c r="K60" s="253" t="s">
        <v>523</v>
      </c>
      <c r="L60" s="254">
        <v>421905650170</v>
      </c>
    </row>
    <row r="61" spans="1:12">
      <c r="A61" s="252" t="s">
        <v>152</v>
      </c>
      <c r="B61" s="255" t="s">
        <v>153</v>
      </c>
      <c r="C61" s="253" t="s">
        <v>283</v>
      </c>
      <c r="D61" s="253" t="s">
        <v>307</v>
      </c>
      <c r="E61" s="253" t="s">
        <v>308</v>
      </c>
      <c r="F61" s="253" t="s">
        <v>309</v>
      </c>
      <c r="G61" s="253" t="s">
        <v>1098</v>
      </c>
      <c r="H61" s="253" t="s">
        <v>524</v>
      </c>
      <c r="I61" s="253" t="s">
        <v>525</v>
      </c>
      <c r="J61" s="253" t="s">
        <v>306</v>
      </c>
      <c r="K61" s="253" t="s">
        <v>526</v>
      </c>
      <c r="L61" s="254">
        <v>421903636503</v>
      </c>
    </row>
    <row r="62" spans="1:12">
      <c r="A62" s="252" t="s">
        <v>154</v>
      </c>
      <c r="B62" s="255" t="s">
        <v>155</v>
      </c>
      <c r="C62" s="253" t="s">
        <v>283</v>
      </c>
      <c r="D62" s="253" t="s">
        <v>527</v>
      </c>
      <c r="E62" s="253" t="s">
        <v>308</v>
      </c>
      <c r="F62" s="253" t="s">
        <v>528</v>
      </c>
      <c r="G62" s="253" t="s">
        <v>529</v>
      </c>
      <c r="H62" s="253" t="s">
        <v>530</v>
      </c>
      <c r="I62" s="253" t="s">
        <v>531</v>
      </c>
      <c r="J62" s="253" t="s">
        <v>306</v>
      </c>
      <c r="K62" s="253" t="s">
        <v>532</v>
      </c>
      <c r="L62" s="254">
        <v>421918555519</v>
      </c>
    </row>
    <row r="63" spans="1:12">
      <c r="A63" s="252" t="s">
        <v>921</v>
      </c>
      <c r="B63" s="255" t="s">
        <v>930</v>
      </c>
      <c r="C63" s="253" t="s">
        <v>283</v>
      </c>
      <c r="D63" s="253" t="s">
        <v>1071</v>
      </c>
      <c r="E63" s="253" t="s">
        <v>1072</v>
      </c>
      <c r="F63" s="253" t="s">
        <v>1073</v>
      </c>
      <c r="G63" s="253" t="s">
        <v>931</v>
      </c>
      <c r="H63" s="253" t="s">
        <v>1099</v>
      </c>
      <c r="I63" s="253" t="s">
        <v>1100</v>
      </c>
      <c r="J63" s="253" t="s">
        <v>312</v>
      </c>
      <c r="K63" s="253" t="s">
        <v>1100</v>
      </c>
      <c r="L63" s="254">
        <v>421905486716</v>
      </c>
    </row>
    <row r="64" spans="1:12">
      <c r="A64" s="252" t="s">
        <v>158</v>
      </c>
      <c r="B64" s="255" t="s">
        <v>159</v>
      </c>
      <c r="C64" s="253" t="s">
        <v>283</v>
      </c>
      <c r="D64" s="253" t="s">
        <v>533</v>
      </c>
      <c r="E64" s="253" t="s">
        <v>534</v>
      </c>
      <c r="F64" s="253" t="s">
        <v>535</v>
      </c>
      <c r="G64" s="253" t="s">
        <v>536</v>
      </c>
      <c r="H64" s="253" t="s">
        <v>537</v>
      </c>
      <c r="I64" s="253" t="s">
        <v>538</v>
      </c>
      <c r="J64" s="253" t="s">
        <v>312</v>
      </c>
      <c r="K64" s="253" t="s">
        <v>538</v>
      </c>
      <c r="L64" s="254">
        <v>421905235472</v>
      </c>
    </row>
    <row r="65" spans="1:12">
      <c r="A65" s="252" t="s">
        <v>161</v>
      </c>
      <c r="B65" s="255" t="s">
        <v>162</v>
      </c>
      <c r="C65" s="253" t="s">
        <v>283</v>
      </c>
      <c r="D65" s="253" t="s">
        <v>539</v>
      </c>
      <c r="E65" s="253" t="s">
        <v>540</v>
      </c>
      <c r="F65" s="253" t="s">
        <v>541</v>
      </c>
      <c r="G65" s="253" t="s">
        <v>542</v>
      </c>
      <c r="H65" s="253" t="s">
        <v>543</v>
      </c>
      <c r="I65" s="253" t="s">
        <v>544</v>
      </c>
      <c r="J65" s="253" t="s">
        <v>306</v>
      </c>
      <c r="K65" s="253" t="s">
        <v>545</v>
      </c>
      <c r="L65" s="254">
        <v>421905970041</v>
      </c>
    </row>
    <row r="66" spans="1:12">
      <c r="A66" s="252" t="s">
        <v>163</v>
      </c>
      <c r="B66" s="255" t="s">
        <v>164</v>
      </c>
      <c r="C66" s="253" t="s">
        <v>283</v>
      </c>
      <c r="D66" s="253" t="s">
        <v>1074</v>
      </c>
      <c r="E66" s="253" t="s">
        <v>308</v>
      </c>
      <c r="F66" s="253" t="s">
        <v>365</v>
      </c>
      <c r="G66" s="253" t="s">
        <v>546</v>
      </c>
      <c r="H66" s="253" t="s">
        <v>547</v>
      </c>
      <c r="I66" s="253" t="s">
        <v>548</v>
      </c>
      <c r="J66" s="253" t="s">
        <v>312</v>
      </c>
      <c r="K66" s="253" t="s">
        <v>549</v>
      </c>
      <c r="L66" s="254">
        <v>421915949727</v>
      </c>
    </row>
    <row r="67" spans="1:12">
      <c r="A67" s="252" t="s">
        <v>165</v>
      </c>
      <c r="B67" s="255" t="s">
        <v>166</v>
      </c>
      <c r="C67" s="253" t="s">
        <v>283</v>
      </c>
      <c r="D67" s="253" t="s">
        <v>578</v>
      </c>
      <c r="E67" s="253" t="s">
        <v>579</v>
      </c>
      <c r="F67" s="253" t="s">
        <v>580</v>
      </c>
      <c r="G67" s="253" t="s">
        <v>584</v>
      </c>
      <c r="H67" s="253" t="s">
        <v>585</v>
      </c>
      <c r="I67" s="253" t="s">
        <v>583</v>
      </c>
      <c r="J67" s="253" t="s">
        <v>306</v>
      </c>
      <c r="K67" s="253" t="s">
        <v>583</v>
      </c>
      <c r="L67" s="254">
        <v>421905788436</v>
      </c>
    </row>
    <row r="68" spans="1:12">
      <c r="A68" s="252" t="s">
        <v>167</v>
      </c>
      <c r="B68" s="255" t="s">
        <v>550</v>
      </c>
      <c r="C68" s="253" t="s">
        <v>283</v>
      </c>
      <c r="D68" s="253" t="s">
        <v>307</v>
      </c>
      <c r="E68" s="253" t="s">
        <v>308</v>
      </c>
      <c r="F68" s="253" t="s">
        <v>309</v>
      </c>
      <c r="G68" s="253" t="s">
        <v>551</v>
      </c>
      <c r="H68" s="253" t="s">
        <v>552</v>
      </c>
      <c r="I68" s="253" t="s">
        <v>553</v>
      </c>
      <c r="J68" s="253" t="s">
        <v>306</v>
      </c>
      <c r="K68" s="253" t="s">
        <v>554</v>
      </c>
      <c r="L68" s="254">
        <v>421905712830</v>
      </c>
    </row>
    <row r="69" spans="1:12">
      <c r="A69" s="252" t="s">
        <v>169</v>
      </c>
      <c r="B69" s="255" t="s">
        <v>170</v>
      </c>
      <c r="C69" s="253" t="s">
        <v>283</v>
      </c>
      <c r="D69" s="253" t="s">
        <v>555</v>
      </c>
      <c r="E69" s="253" t="s">
        <v>308</v>
      </c>
      <c r="F69" s="253" t="s">
        <v>556</v>
      </c>
      <c r="G69" s="253" t="s">
        <v>557</v>
      </c>
      <c r="H69" s="253" t="s">
        <v>558</v>
      </c>
      <c r="I69" s="253" t="s">
        <v>559</v>
      </c>
      <c r="J69" s="253" t="s">
        <v>312</v>
      </c>
      <c r="K69" s="253" t="s">
        <v>559</v>
      </c>
      <c r="L69" s="254">
        <v>421903454999</v>
      </c>
    </row>
    <row r="70" spans="1:12">
      <c r="A70" s="252" t="s">
        <v>172</v>
      </c>
      <c r="B70" s="255" t="s">
        <v>173</v>
      </c>
      <c r="C70" s="253" t="s">
        <v>283</v>
      </c>
      <c r="D70" s="253" t="s">
        <v>307</v>
      </c>
      <c r="E70" s="253" t="s">
        <v>308</v>
      </c>
      <c r="F70" s="253" t="s">
        <v>309</v>
      </c>
      <c r="G70" s="253" t="s">
        <v>560</v>
      </c>
      <c r="H70" s="253" t="s">
        <v>561</v>
      </c>
      <c r="I70" s="253" t="s">
        <v>562</v>
      </c>
      <c r="J70" s="253" t="s">
        <v>306</v>
      </c>
      <c r="K70" s="253" t="s">
        <v>562</v>
      </c>
      <c r="L70" s="254">
        <v>421918030809</v>
      </c>
    </row>
    <row r="71" spans="1:12">
      <c r="A71" s="252" t="s">
        <v>175</v>
      </c>
      <c r="B71" s="255" t="s">
        <v>176</v>
      </c>
      <c r="C71" s="253" t="s">
        <v>283</v>
      </c>
      <c r="D71" s="253" t="s">
        <v>563</v>
      </c>
      <c r="E71" s="253" t="s">
        <v>564</v>
      </c>
      <c r="F71" s="253" t="s">
        <v>565</v>
      </c>
      <c r="G71" s="253" t="s">
        <v>566</v>
      </c>
      <c r="H71" s="253" t="s">
        <v>567</v>
      </c>
      <c r="I71" s="253" t="s">
        <v>568</v>
      </c>
      <c r="J71" s="253" t="s">
        <v>306</v>
      </c>
      <c r="K71" s="253" t="s">
        <v>568</v>
      </c>
      <c r="L71" s="254">
        <v>421905700790</v>
      </c>
    </row>
    <row r="72" spans="1:12">
      <c r="A72" s="252" t="s">
        <v>178</v>
      </c>
      <c r="B72" s="255" t="s">
        <v>179</v>
      </c>
      <c r="C72" s="253" t="s">
        <v>283</v>
      </c>
      <c r="D72" s="253" t="s">
        <v>441</v>
      </c>
      <c r="E72" s="253" t="s">
        <v>370</v>
      </c>
      <c r="F72" s="253" t="s">
        <v>442</v>
      </c>
      <c r="G72" s="253" t="s">
        <v>569</v>
      </c>
      <c r="H72" s="253" t="s">
        <v>570</v>
      </c>
      <c r="I72" s="253" t="s">
        <v>571</v>
      </c>
      <c r="J72" s="253" t="s">
        <v>312</v>
      </c>
      <c r="K72" s="253" t="s">
        <v>1217</v>
      </c>
      <c r="L72" s="254">
        <v>421907731995</v>
      </c>
    </row>
    <row r="73" spans="1:12">
      <c r="A73" s="257"/>
      <c r="B73" s="258"/>
      <c r="C73" s="258"/>
      <c r="D73" s="258"/>
      <c r="E73" s="258"/>
      <c r="F73" s="258"/>
      <c r="G73" s="258"/>
      <c r="H73" s="258"/>
      <c r="I73" s="258"/>
      <c r="J73" s="258"/>
      <c r="K73" s="258"/>
      <c r="L73" s="259"/>
    </row>
    <row r="74" spans="1:12">
      <c r="A74" s="257"/>
      <c r="B74" s="258"/>
      <c r="C74" s="258"/>
      <c r="D74" s="258"/>
      <c r="E74" s="258"/>
      <c r="F74" s="258"/>
      <c r="G74" s="258"/>
      <c r="H74" s="258"/>
      <c r="I74" s="258"/>
      <c r="J74" s="258"/>
      <c r="K74" s="258"/>
      <c r="L74" s="259"/>
    </row>
    <row r="75" spans="1:12">
      <c r="A75" s="257"/>
      <c r="B75" s="258"/>
      <c r="C75" s="258"/>
      <c r="D75" s="258"/>
      <c r="E75" s="258"/>
      <c r="F75" s="258"/>
      <c r="G75" s="258"/>
      <c r="H75" s="258"/>
      <c r="I75" s="258"/>
      <c r="J75" s="258"/>
      <c r="K75" s="258"/>
      <c r="L75" s="259"/>
    </row>
    <row r="76" spans="1:12">
      <c r="A76" s="257"/>
      <c r="B76" s="258"/>
      <c r="C76" s="258"/>
      <c r="D76" s="258"/>
      <c r="E76" s="258"/>
      <c r="F76" s="258"/>
      <c r="G76" s="258"/>
      <c r="H76" s="258"/>
      <c r="I76" s="258"/>
      <c r="J76" s="258"/>
      <c r="K76" s="258"/>
      <c r="L76" s="259"/>
    </row>
    <row r="77" spans="1:12">
      <c r="A77" s="257"/>
      <c r="B77" s="258"/>
      <c r="C77" s="258"/>
      <c r="D77" s="258"/>
      <c r="E77" s="258"/>
      <c r="F77" s="258"/>
      <c r="G77" s="258"/>
      <c r="H77" s="258"/>
      <c r="I77" s="258"/>
      <c r="J77" s="258"/>
      <c r="K77" s="258"/>
      <c r="L77" s="259"/>
    </row>
    <row r="78" spans="1:12">
      <c r="A78" s="257"/>
      <c r="B78" s="258"/>
      <c r="C78" s="258"/>
      <c r="D78" s="258"/>
      <c r="E78" s="258"/>
      <c r="F78" s="258"/>
      <c r="G78" s="258"/>
      <c r="H78" s="258"/>
      <c r="I78" s="258"/>
      <c r="J78" s="258"/>
      <c r="K78" s="258"/>
      <c r="L78" s="259"/>
    </row>
    <row r="79" spans="1:12">
      <c r="A79" s="257"/>
      <c r="B79" s="258"/>
      <c r="C79" s="258"/>
      <c r="D79" s="258"/>
      <c r="E79" s="258"/>
      <c r="F79" s="258"/>
      <c r="G79" s="258"/>
      <c r="H79" s="258"/>
      <c r="I79" s="258"/>
      <c r="J79" s="258"/>
      <c r="K79" s="258"/>
      <c r="L79" s="259"/>
    </row>
    <row r="80" spans="1:12">
      <c r="A80" s="257"/>
      <c r="B80" s="258"/>
      <c r="C80" s="258"/>
      <c r="D80" s="258"/>
      <c r="E80" s="258"/>
      <c r="F80" s="258"/>
      <c r="G80" s="258"/>
      <c r="H80" s="258"/>
      <c r="I80" s="258"/>
      <c r="J80" s="258"/>
      <c r="K80" s="258"/>
      <c r="L80" s="259"/>
    </row>
    <row r="81" spans="1:12">
      <c r="A81" s="257"/>
      <c r="B81" s="258"/>
      <c r="C81" s="258"/>
      <c r="D81" s="258"/>
      <c r="E81" s="258"/>
      <c r="F81" s="258"/>
      <c r="G81" s="258"/>
      <c r="H81" s="258"/>
      <c r="I81" s="258"/>
      <c r="J81" s="258"/>
      <c r="K81" s="258"/>
      <c r="L81" s="259"/>
    </row>
    <row r="82" spans="1:12">
      <c r="A82" s="257"/>
      <c r="B82" s="258"/>
      <c r="C82" s="258"/>
      <c r="D82" s="258"/>
      <c r="E82" s="258"/>
      <c r="F82" s="258"/>
      <c r="G82" s="258"/>
      <c r="H82" s="258"/>
      <c r="I82" s="258"/>
      <c r="J82" s="258"/>
      <c r="K82" s="258"/>
      <c r="L82" s="259"/>
    </row>
  </sheetData>
  <hyperlinks>
    <hyperlink ref="G15" r:id="rId1" display="www.gymnastics.sk"/>
    <hyperlink ref="H2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5" t="s">
        <v>0</v>
      </c>
      <c r="B1" s="238" t="s">
        <v>1015</v>
      </c>
      <c r="C1" s="238" t="s">
        <v>1109</v>
      </c>
      <c r="D1" s="240" t="s">
        <v>943</v>
      </c>
      <c r="E1" s="241" t="s">
        <v>1</v>
      </c>
      <c r="F1" s="235" t="s">
        <v>3</v>
      </c>
      <c r="G1" s="235" t="s">
        <v>4</v>
      </c>
      <c r="H1" s="235" t="s">
        <v>1188</v>
      </c>
      <c r="I1" s="235" t="s">
        <v>944</v>
      </c>
      <c r="J1" s="235" t="s">
        <v>949</v>
      </c>
      <c r="K1" s="235" t="s">
        <v>2</v>
      </c>
      <c r="L1" s="235" t="s">
        <v>967</v>
      </c>
      <c r="M1" s="235" t="s">
        <v>1202</v>
      </c>
    </row>
    <row r="2" spans="1:13">
      <c r="A2" s="252" t="s">
        <v>919</v>
      </c>
      <c r="B2" s="265" t="s">
        <v>1048</v>
      </c>
      <c r="C2" s="239" t="s">
        <v>1110</v>
      </c>
      <c r="D2" s="242">
        <v>20790</v>
      </c>
      <c r="E2" s="243">
        <v>0</v>
      </c>
      <c r="F2" s="236" t="s">
        <v>231</v>
      </c>
      <c r="G2" s="239" t="s">
        <v>6</v>
      </c>
      <c r="H2" s="239" t="s">
        <v>964</v>
      </c>
      <c r="I2" s="278" t="str">
        <f t="shared" ref="I2:I65" si="0">A2&amp;F2</f>
        <v>30787009a</v>
      </c>
      <c r="J2" s="237" t="str">
        <f t="shared" ref="J2:J65" si="1">A2&amp;G2</f>
        <v>30787009026 02</v>
      </c>
      <c r="K2" s="5" t="s">
        <v>17</v>
      </c>
      <c r="L2" s="237" t="str">
        <f t="shared" ref="L2:L65" si="2">A2&amp;G2&amp;H2</f>
        <v>30787009026 02B</v>
      </c>
      <c r="M2" s="5" t="str">
        <f t="shared" ref="M2:M65" si="3">B2&amp;F2&amp;H2&amp;C2</f>
        <v>Slovenská asociácia amerického futbalu, o.z.aBamerický futbal - bežné transfery</v>
      </c>
    </row>
    <row r="3" spans="1:13">
      <c r="A3" s="252" t="s">
        <v>18</v>
      </c>
      <c r="B3" s="265" t="s">
        <v>19</v>
      </c>
      <c r="C3" s="239" t="s">
        <v>1111</v>
      </c>
      <c r="D3" s="242">
        <v>33818</v>
      </c>
      <c r="E3" s="243">
        <v>0</v>
      </c>
      <c r="F3" s="236" t="s">
        <v>231</v>
      </c>
      <c r="G3" s="239" t="s">
        <v>6</v>
      </c>
      <c r="H3" s="239" t="s">
        <v>964</v>
      </c>
      <c r="I3" s="278" t="str">
        <f t="shared" si="0"/>
        <v>00631655a</v>
      </c>
      <c r="J3" s="237" t="str">
        <f t="shared" si="1"/>
        <v>00631655026 02</v>
      </c>
      <c r="K3" s="5" t="s">
        <v>187</v>
      </c>
      <c r="L3" s="237" t="str">
        <f t="shared" si="2"/>
        <v>00631655026 02B</v>
      </c>
      <c r="M3" s="5" t="str">
        <f t="shared" si="3"/>
        <v>Slovenská asociácia boccieaBboccia - bežné transfery</v>
      </c>
    </row>
    <row r="4" spans="1:13">
      <c r="A4" s="252" t="s">
        <v>18</v>
      </c>
      <c r="B4" s="265" t="s">
        <v>19</v>
      </c>
      <c r="C4" s="267" t="s">
        <v>1112</v>
      </c>
      <c r="D4" s="269">
        <v>17154</v>
      </c>
      <c r="E4" s="243">
        <v>0</v>
      </c>
      <c r="F4" s="273" t="s">
        <v>231</v>
      </c>
      <c r="G4" s="239" t="s">
        <v>6</v>
      </c>
      <c r="H4" s="267" t="s">
        <v>964</v>
      </c>
      <c r="I4" s="278" t="str">
        <f t="shared" si="0"/>
        <v>00631655a</v>
      </c>
      <c r="J4" s="237" t="str">
        <f t="shared" si="1"/>
        <v>00631655026 02</v>
      </c>
      <c r="K4" s="5" t="s">
        <v>188</v>
      </c>
      <c r="L4" s="237" t="str">
        <f t="shared" si="2"/>
        <v>00631655026 02B</v>
      </c>
      <c r="M4" s="5" t="str">
        <f t="shared" si="3"/>
        <v>Slovenská asociácia boccieaBboule lyonnaise - bežné transfery</v>
      </c>
    </row>
    <row r="5" spans="1:13">
      <c r="A5" s="252" t="s">
        <v>20</v>
      </c>
      <c r="B5" s="265" t="s">
        <v>21</v>
      </c>
      <c r="C5" s="267" t="s">
        <v>1113</v>
      </c>
      <c r="D5" s="269">
        <v>18029</v>
      </c>
      <c r="E5" s="243">
        <v>0</v>
      </c>
      <c r="F5" s="273" t="s">
        <v>231</v>
      </c>
      <c r="G5" s="239" t="s">
        <v>6</v>
      </c>
      <c r="H5" s="239" t="s">
        <v>964</v>
      </c>
      <c r="I5" s="278" t="str">
        <f t="shared" si="0"/>
        <v>42019541a</v>
      </c>
      <c r="J5" s="237" t="str">
        <f t="shared" si="1"/>
        <v>42019541026 02</v>
      </c>
      <c r="K5" s="5" t="s">
        <v>22</v>
      </c>
      <c r="L5" s="237" t="str">
        <f t="shared" si="2"/>
        <v>42019541026 02B</v>
      </c>
      <c r="M5" s="5" t="str">
        <f t="shared" si="3"/>
        <v>Slovenská asociácia čínskeho wushuaBwushu - bežné transfery</v>
      </c>
    </row>
    <row r="6" spans="1:13">
      <c r="A6" s="236" t="s">
        <v>20</v>
      </c>
      <c r="B6" s="265" t="s">
        <v>21</v>
      </c>
      <c r="C6" s="285" t="s">
        <v>1285</v>
      </c>
      <c r="D6" s="268">
        <v>5000</v>
      </c>
      <c r="E6" s="243">
        <v>0</v>
      </c>
      <c r="F6" s="263" t="s">
        <v>234</v>
      </c>
      <c r="G6" s="267" t="s">
        <v>10</v>
      </c>
      <c r="H6" s="267" t="s">
        <v>964</v>
      </c>
      <c r="I6" s="244" t="str">
        <f t="shared" si="0"/>
        <v>42019541d</v>
      </c>
      <c r="J6" s="237" t="str">
        <f t="shared" si="1"/>
        <v>42019541026 03</v>
      </c>
      <c r="K6" s="5" t="s">
        <v>22</v>
      </c>
      <c r="L6" s="237" t="str">
        <f t="shared" si="2"/>
        <v>42019541026 03B</v>
      </c>
      <c r="M6" s="5" t="str">
        <f t="shared" si="3"/>
        <v>Slovenská asociácia čínskeho wushudBPeter Kysel</v>
      </c>
    </row>
    <row r="7" spans="1:13">
      <c r="A7" s="252" t="s">
        <v>29</v>
      </c>
      <c r="B7" s="265" t="s">
        <v>1049</v>
      </c>
      <c r="C7" s="267" t="s">
        <v>1114</v>
      </c>
      <c r="D7" s="269">
        <v>489913</v>
      </c>
      <c r="E7" s="243">
        <v>0</v>
      </c>
      <c r="F7" s="273" t="s">
        <v>231</v>
      </c>
      <c r="G7" s="239" t="s">
        <v>6</v>
      </c>
      <c r="H7" s="267" t="s">
        <v>964</v>
      </c>
      <c r="I7" s="278" t="str">
        <f t="shared" si="0"/>
        <v>30842069a</v>
      </c>
      <c r="J7" s="237" t="str">
        <f t="shared" si="1"/>
        <v>30842069026 02</v>
      </c>
      <c r="K7" s="5" t="s">
        <v>199</v>
      </c>
      <c r="L7" s="237" t="str">
        <f t="shared" si="2"/>
        <v>30842069026 02B</v>
      </c>
      <c r="M7" s="5" t="str">
        <f t="shared" si="3"/>
        <v>Slovenská asociácia fitnes, kulturistiky a silového trojbojaaBkulturistika a fitnes - bežné transfery</v>
      </c>
    </row>
    <row r="8" spans="1:13">
      <c r="A8" s="252" t="s">
        <v>29</v>
      </c>
      <c r="B8" s="265" t="s">
        <v>1049</v>
      </c>
      <c r="C8" s="267" t="s">
        <v>1115</v>
      </c>
      <c r="D8" s="269">
        <v>45091</v>
      </c>
      <c r="E8" s="243">
        <v>0</v>
      </c>
      <c r="F8" s="273" t="s">
        <v>231</v>
      </c>
      <c r="G8" s="239" t="s">
        <v>6</v>
      </c>
      <c r="H8" s="239" t="s">
        <v>964</v>
      </c>
      <c r="I8" s="278" t="str">
        <f t="shared" si="0"/>
        <v>30842069a</v>
      </c>
      <c r="J8" s="237" t="str">
        <f t="shared" si="1"/>
        <v>30842069026 02</v>
      </c>
      <c r="K8" s="5" t="s">
        <v>215</v>
      </c>
      <c r="L8" s="237" t="str">
        <f t="shared" si="2"/>
        <v>30842069026 02B</v>
      </c>
      <c r="M8" s="5" t="str">
        <f t="shared" si="3"/>
        <v>Slovenská asociácia fitnes, kulturistiky a silového trojbojaaBsilové športy - bežné transfery</v>
      </c>
    </row>
    <row r="9" spans="1:13">
      <c r="A9" s="236" t="s">
        <v>29</v>
      </c>
      <c r="B9" s="265" t="s">
        <v>1049</v>
      </c>
      <c r="C9" s="285" t="s">
        <v>1286</v>
      </c>
      <c r="D9" s="268">
        <v>5000</v>
      </c>
      <c r="E9" s="243">
        <v>0</v>
      </c>
      <c r="F9" s="263" t="s">
        <v>234</v>
      </c>
      <c r="G9" s="267" t="s">
        <v>10</v>
      </c>
      <c r="H9" s="267" t="s">
        <v>964</v>
      </c>
      <c r="I9" s="244" t="str">
        <f t="shared" si="0"/>
        <v>30842069d</v>
      </c>
      <c r="J9" s="237" t="str">
        <f t="shared" si="1"/>
        <v>30842069026 03</v>
      </c>
      <c r="K9" s="5" t="s">
        <v>199</v>
      </c>
      <c r="L9" s="237" t="str">
        <f t="shared" si="2"/>
        <v>30842069026 03B</v>
      </c>
      <c r="M9" s="5" t="str">
        <f t="shared" si="3"/>
        <v>Slovenská asociácia fitnes, kulturistiky a silového trojbojadBBeata Graňáková</v>
      </c>
    </row>
    <row r="10" spans="1:13">
      <c r="A10" s="236" t="s">
        <v>29</v>
      </c>
      <c r="B10" s="265" t="s">
        <v>1049</v>
      </c>
      <c r="C10" s="285" t="s">
        <v>1287</v>
      </c>
      <c r="D10" s="268">
        <v>10000</v>
      </c>
      <c r="E10" s="243">
        <v>0</v>
      </c>
      <c r="F10" s="263" t="s">
        <v>234</v>
      </c>
      <c r="G10" s="267" t="s">
        <v>10</v>
      </c>
      <c r="H10" s="267" t="s">
        <v>964</v>
      </c>
      <c r="I10" s="244" t="str">
        <f t="shared" si="0"/>
        <v>30842069d</v>
      </c>
      <c r="J10" s="237" t="str">
        <f t="shared" si="1"/>
        <v>30842069026 03</v>
      </c>
      <c r="K10" s="5" t="s">
        <v>199</v>
      </c>
      <c r="L10" s="237" t="str">
        <f t="shared" si="2"/>
        <v>30842069026 03B</v>
      </c>
      <c r="M10" s="5" t="str">
        <f t="shared" si="3"/>
        <v>Slovenská asociácia fitnes, kulturistiky a silového trojbojadBIvana Horná</v>
      </c>
    </row>
    <row r="11" spans="1:13">
      <c r="A11" s="236" t="s">
        <v>29</v>
      </c>
      <c r="B11" s="265" t="s">
        <v>1049</v>
      </c>
      <c r="C11" s="285" t="s">
        <v>1288</v>
      </c>
      <c r="D11" s="268">
        <v>10000</v>
      </c>
      <c r="E11" s="243">
        <v>0</v>
      </c>
      <c r="F11" s="263" t="s">
        <v>234</v>
      </c>
      <c r="G11" s="267" t="s">
        <v>10</v>
      </c>
      <c r="H11" s="267" t="s">
        <v>964</v>
      </c>
      <c r="I11" s="244" t="str">
        <f t="shared" si="0"/>
        <v>30842069d</v>
      </c>
      <c r="J11" s="237" t="str">
        <f t="shared" si="1"/>
        <v>30842069026 03</v>
      </c>
      <c r="K11" s="5" t="s">
        <v>199</v>
      </c>
      <c r="L11" s="237" t="str">
        <f t="shared" si="2"/>
        <v>30842069026 03B</v>
      </c>
      <c r="M11" s="5" t="str">
        <f t="shared" si="3"/>
        <v>Slovenská asociácia fitnes, kulturistiky a silového trojbojadBKristína Juricová</v>
      </c>
    </row>
    <row r="12" spans="1:13">
      <c r="A12" s="236" t="s">
        <v>29</v>
      </c>
      <c r="B12" s="265" t="s">
        <v>1049</v>
      </c>
      <c r="C12" s="285" t="s">
        <v>1289</v>
      </c>
      <c r="D12" s="268">
        <v>10000</v>
      </c>
      <c r="E12" s="243">
        <v>0</v>
      </c>
      <c r="F12" s="263" t="s">
        <v>234</v>
      </c>
      <c r="G12" s="267" t="s">
        <v>10</v>
      </c>
      <c r="H12" s="267" t="s">
        <v>964</v>
      </c>
      <c r="I12" s="244" t="str">
        <f t="shared" si="0"/>
        <v>30842069d</v>
      </c>
      <c r="J12" s="237" t="str">
        <f t="shared" si="1"/>
        <v>30842069026 03</v>
      </c>
      <c r="K12" s="5" t="s">
        <v>199</v>
      </c>
      <c r="L12" s="237" t="str">
        <f t="shared" si="2"/>
        <v>30842069026 03B</v>
      </c>
      <c r="M12" s="5" t="str">
        <f t="shared" si="3"/>
        <v>Slovenská asociácia fitnes, kulturistiky a silového trojbojadBMichaela Pavleová</v>
      </c>
    </row>
    <row r="13" spans="1:13">
      <c r="A13" s="236" t="s">
        <v>29</v>
      </c>
      <c r="B13" s="265" t="s">
        <v>1049</v>
      </c>
      <c r="C13" s="285" t="s">
        <v>1290</v>
      </c>
      <c r="D13" s="268">
        <v>10000</v>
      </c>
      <c r="E13" s="243">
        <v>0</v>
      </c>
      <c r="F13" s="263" t="s">
        <v>234</v>
      </c>
      <c r="G13" s="267" t="s">
        <v>10</v>
      </c>
      <c r="H13" s="267" t="s">
        <v>964</v>
      </c>
      <c r="I13" s="244" t="str">
        <f t="shared" si="0"/>
        <v>30842069d</v>
      </c>
      <c r="J13" s="237" t="str">
        <f t="shared" si="1"/>
        <v>30842069026 03</v>
      </c>
      <c r="K13" s="5" t="s">
        <v>199</v>
      </c>
      <c r="L13" s="237" t="str">
        <f t="shared" si="2"/>
        <v>30842069026 03B</v>
      </c>
      <c r="M13" s="5" t="str">
        <f t="shared" si="3"/>
        <v>Slovenská asociácia fitnes, kulturistiky a silového trojbojadBMichal Barbier</v>
      </c>
    </row>
    <row r="14" spans="1:13">
      <c r="A14" s="236" t="s">
        <v>29</v>
      </c>
      <c r="B14" s="265" t="s">
        <v>1049</v>
      </c>
      <c r="C14" s="285" t="s">
        <v>1291</v>
      </c>
      <c r="D14" s="269">
        <v>10000</v>
      </c>
      <c r="E14" s="243">
        <v>0</v>
      </c>
      <c r="F14" s="263" t="s">
        <v>234</v>
      </c>
      <c r="G14" s="267" t="s">
        <v>10</v>
      </c>
      <c r="H14" s="267" t="s">
        <v>964</v>
      </c>
      <c r="I14" s="244" t="str">
        <f t="shared" si="0"/>
        <v>30842069d</v>
      </c>
      <c r="J14" s="237" t="str">
        <f t="shared" si="1"/>
        <v>30842069026 03</v>
      </c>
      <c r="K14" s="5" t="s">
        <v>199</v>
      </c>
      <c r="L14" s="237" t="str">
        <f t="shared" si="2"/>
        <v>30842069026 03B</v>
      </c>
      <c r="M14" s="5" t="str">
        <f t="shared" si="3"/>
        <v>Slovenská asociácia fitnes, kulturistiky a silového trojbojadBPeter Tatarka</v>
      </c>
    </row>
    <row r="15" spans="1:13">
      <c r="A15" s="236" t="s">
        <v>29</v>
      </c>
      <c r="B15" s="265" t="s">
        <v>1049</v>
      </c>
      <c r="C15" s="285" t="s">
        <v>1292</v>
      </c>
      <c r="D15" s="269">
        <v>8000</v>
      </c>
      <c r="E15" s="243">
        <v>0</v>
      </c>
      <c r="F15" s="263" t="s">
        <v>234</v>
      </c>
      <c r="G15" s="267" t="s">
        <v>10</v>
      </c>
      <c r="H15" s="267" t="s">
        <v>964</v>
      </c>
      <c r="I15" s="244" t="str">
        <f t="shared" si="0"/>
        <v>30842069d</v>
      </c>
      <c r="J15" s="237" t="str">
        <f t="shared" si="1"/>
        <v>30842069026 03</v>
      </c>
      <c r="K15" s="5" t="s">
        <v>199</v>
      </c>
      <c r="L15" s="237" t="str">
        <f t="shared" si="2"/>
        <v>30842069026 03B</v>
      </c>
      <c r="M15" s="5" t="str">
        <f t="shared" si="3"/>
        <v>Slovenská asociácia fitnes, kulturistiky a silového trojbojadBTimea Trajteľová</v>
      </c>
    </row>
    <row r="16" spans="1:13">
      <c r="A16" s="236" t="s">
        <v>29</v>
      </c>
      <c r="B16" s="265" t="s">
        <v>1049</v>
      </c>
      <c r="C16" s="285" t="s">
        <v>1293</v>
      </c>
      <c r="D16" s="268">
        <v>8000</v>
      </c>
      <c r="E16" s="243">
        <v>0</v>
      </c>
      <c r="F16" s="263" t="s">
        <v>234</v>
      </c>
      <c r="G16" s="267" t="s">
        <v>10</v>
      </c>
      <c r="H16" s="267" t="s">
        <v>964</v>
      </c>
      <c r="I16" s="244" t="str">
        <f t="shared" si="0"/>
        <v>30842069d</v>
      </c>
      <c r="J16" s="237" t="str">
        <f t="shared" si="1"/>
        <v>30842069026 03</v>
      </c>
      <c r="K16" s="5" t="s">
        <v>199</v>
      </c>
      <c r="L16" s="237" t="str">
        <f t="shared" si="2"/>
        <v>30842069026 03B</v>
      </c>
      <c r="M16" s="5" t="str">
        <f t="shared" si="3"/>
        <v>Slovenská asociácia fitnes, kulturistiky a silového trojbojadBTomáš Smrek</v>
      </c>
    </row>
    <row r="17" spans="1:13">
      <c r="A17" s="252" t="s">
        <v>23</v>
      </c>
      <c r="B17" s="265" t="s">
        <v>24</v>
      </c>
      <c r="C17" s="267" t="s">
        <v>1116</v>
      </c>
      <c r="D17" s="269">
        <v>32379</v>
      </c>
      <c r="E17" s="243">
        <v>0</v>
      </c>
      <c r="F17" s="273" t="s">
        <v>231</v>
      </c>
      <c r="G17" s="239" t="s">
        <v>6</v>
      </c>
      <c r="H17" s="267" t="s">
        <v>964</v>
      </c>
      <c r="I17" s="278" t="str">
        <f t="shared" si="0"/>
        <v>31749852a</v>
      </c>
      <c r="J17" s="237" t="str">
        <f t="shared" si="1"/>
        <v>31749852026 02</v>
      </c>
      <c r="K17" s="5" t="s">
        <v>223</v>
      </c>
      <c r="L17" s="237" t="str">
        <f t="shared" si="2"/>
        <v>31749852026 02B</v>
      </c>
      <c r="M17" s="5" t="str">
        <f t="shared" si="3"/>
        <v>Slovenská asociácia FrisbeeaBšporty s lietajúcim diskom - bežné transfery</v>
      </c>
    </row>
    <row r="18" spans="1:13">
      <c r="A18" s="252" t="s">
        <v>26</v>
      </c>
      <c r="B18" s="265" t="s">
        <v>27</v>
      </c>
      <c r="C18" s="267" t="s">
        <v>1117</v>
      </c>
      <c r="D18" s="269">
        <v>15573</v>
      </c>
      <c r="E18" s="243">
        <v>0</v>
      </c>
      <c r="F18" s="273" t="s">
        <v>231</v>
      </c>
      <c r="G18" s="239" t="s">
        <v>6</v>
      </c>
      <c r="H18" s="239" t="s">
        <v>964</v>
      </c>
      <c r="I18" s="278" t="str">
        <f t="shared" si="0"/>
        <v>31940668a</v>
      </c>
      <c r="J18" s="237" t="str">
        <f t="shared" si="1"/>
        <v>31940668026 02</v>
      </c>
      <c r="K18" s="5" t="s">
        <v>28</v>
      </c>
      <c r="L18" s="237" t="str">
        <f t="shared" si="2"/>
        <v>31940668026 02B</v>
      </c>
      <c r="M18" s="5" t="str">
        <f t="shared" si="3"/>
        <v>Slovenská asociácia korfbaluaBkorfbal - bežné transfery</v>
      </c>
    </row>
    <row r="19" spans="1:13">
      <c r="A19" s="252" t="s">
        <v>30</v>
      </c>
      <c r="B19" s="265" t="s">
        <v>31</v>
      </c>
      <c r="C19" s="267" t="s">
        <v>1118</v>
      </c>
      <c r="D19" s="269">
        <v>230522</v>
      </c>
      <c r="E19" s="243">
        <v>0</v>
      </c>
      <c r="F19" s="273" t="s">
        <v>231</v>
      </c>
      <c r="G19" s="239" t="s">
        <v>6</v>
      </c>
      <c r="H19" s="267" t="s">
        <v>964</v>
      </c>
      <c r="I19" s="278" t="str">
        <f t="shared" si="0"/>
        <v>31824021a</v>
      </c>
      <c r="J19" s="237" t="str">
        <f t="shared" si="1"/>
        <v>31824021026 02</v>
      </c>
      <c r="K19" s="5" t="s">
        <v>16</v>
      </c>
      <c r="L19" s="237" t="str">
        <f t="shared" si="2"/>
        <v>31824021026 02B</v>
      </c>
      <c r="M19" s="5" t="str">
        <f t="shared" si="3"/>
        <v>Slovenská asociácia motoristického športuaBautomobilový šport - bežné transfery</v>
      </c>
    </row>
    <row r="20" spans="1:13">
      <c r="A20" s="252" t="s">
        <v>34</v>
      </c>
      <c r="B20" s="265" t="s">
        <v>1239</v>
      </c>
      <c r="C20" s="267" t="s">
        <v>1119</v>
      </c>
      <c r="D20" s="269">
        <v>96312</v>
      </c>
      <c r="E20" s="243">
        <v>0</v>
      </c>
      <c r="F20" s="273" t="s">
        <v>231</v>
      </c>
      <c r="G20" s="239" t="s">
        <v>6</v>
      </c>
      <c r="H20" s="239" t="s">
        <v>964</v>
      </c>
      <c r="I20" s="278" t="str">
        <f t="shared" si="0"/>
        <v>30814910a</v>
      </c>
      <c r="J20" s="237" t="str">
        <f t="shared" si="1"/>
        <v>30814910026 02</v>
      </c>
      <c r="K20" s="5" t="s">
        <v>35</v>
      </c>
      <c r="L20" s="237" t="str">
        <f t="shared" si="2"/>
        <v>30814910026 02B</v>
      </c>
      <c r="M20" s="5" t="str">
        <f t="shared" si="3"/>
        <v>Slovenská asociácia Taekwondo WTaBtaekwondo - bežné transfery</v>
      </c>
    </row>
    <row r="21" spans="1:13">
      <c r="A21" s="236" t="s">
        <v>34</v>
      </c>
      <c r="B21" s="265" t="s">
        <v>1239</v>
      </c>
      <c r="C21" s="285" t="s">
        <v>1294</v>
      </c>
      <c r="D21" s="269">
        <v>7500</v>
      </c>
      <c r="E21" s="243">
        <v>0</v>
      </c>
      <c r="F21" s="263" t="s">
        <v>234</v>
      </c>
      <c r="G21" s="267" t="s">
        <v>10</v>
      </c>
      <c r="H21" s="267" t="s">
        <v>964</v>
      </c>
      <c r="I21" s="244" t="str">
        <f t="shared" si="0"/>
        <v>30814910d</v>
      </c>
      <c r="J21" s="237" t="str">
        <f t="shared" si="1"/>
        <v>30814910026 03</v>
      </c>
      <c r="K21" s="5" t="s">
        <v>35</v>
      </c>
      <c r="L21" s="237" t="str">
        <f t="shared" si="2"/>
        <v>30814910026 03B</v>
      </c>
      <c r="M21" s="5" t="str">
        <f t="shared" si="3"/>
        <v>Slovenská asociácia Taekwondo WTdBFilip Švec</v>
      </c>
    </row>
    <row r="22" spans="1:13">
      <c r="A22" s="236" t="s">
        <v>34</v>
      </c>
      <c r="B22" s="265" t="s">
        <v>1239</v>
      </c>
      <c r="C22" s="285" t="s">
        <v>1295</v>
      </c>
      <c r="D22" s="269">
        <v>26000</v>
      </c>
      <c r="E22" s="243">
        <v>0</v>
      </c>
      <c r="F22" s="263" t="s">
        <v>234</v>
      </c>
      <c r="G22" s="267" t="s">
        <v>10</v>
      </c>
      <c r="H22" s="267" t="s">
        <v>964</v>
      </c>
      <c r="I22" s="244" t="str">
        <f t="shared" si="0"/>
        <v>30814910d</v>
      </c>
      <c r="J22" s="237" t="str">
        <f t="shared" si="1"/>
        <v>30814910026 03</v>
      </c>
      <c r="K22" s="5" t="s">
        <v>35</v>
      </c>
      <c r="L22" s="237" t="str">
        <f t="shared" si="2"/>
        <v>30814910026 03B</v>
      </c>
      <c r="M22" s="5" t="str">
        <f t="shared" si="3"/>
        <v>Slovenská asociácia Taekwondo WTdBGabriela Briškárová</v>
      </c>
    </row>
    <row r="23" spans="1:13">
      <c r="A23" s="252" t="s">
        <v>37</v>
      </c>
      <c r="B23" s="265" t="s">
        <v>38</v>
      </c>
      <c r="C23" s="267" t="s">
        <v>1120</v>
      </c>
      <c r="D23" s="269">
        <v>130538</v>
      </c>
      <c r="E23" s="243">
        <v>0</v>
      </c>
      <c r="F23" s="273" t="s">
        <v>231</v>
      </c>
      <c r="G23" s="239" t="s">
        <v>6</v>
      </c>
      <c r="H23" s="267" t="s">
        <v>964</v>
      </c>
      <c r="I23" s="278" t="str">
        <f t="shared" si="0"/>
        <v>30844568a</v>
      </c>
      <c r="J23" s="237" t="str">
        <f t="shared" si="1"/>
        <v>30844568026 02</v>
      </c>
      <c r="K23" s="5" t="s">
        <v>184</v>
      </c>
      <c r="L23" s="237" t="str">
        <f t="shared" si="2"/>
        <v>30844568026 02B</v>
      </c>
      <c r="M23" s="5" t="str">
        <f t="shared" si="3"/>
        <v>Slovenská baseballová federáciaaBbasebal - bežné transfery</v>
      </c>
    </row>
    <row r="24" spans="1:13">
      <c r="A24" s="252" t="s">
        <v>39</v>
      </c>
      <c r="B24" s="265" t="s">
        <v>40</v>
      </c>
      <c r="C24" s="267" t="s">
        <v>1121</v>
      </c>
      <c r="D24" s="269">
        <v>1236292</v>
      </c>
      <c r="E24" s="243">
        <v>0</v>
      </c>
      <c r="F24" s="273" t="s">
        <v>231</v>
      </c>
      <c r="G24" s="239" t="s">
        <v>6</v>
      </c>
      <c r="H24" s="239" t="s">
        <v>964</v>
      </c>
      <c r="I24" s="278" t="str">
        <f t="shared" si="0"/>
        <v>17315166a</v>
      </c>
      <c r="J24" s="237" t="str">
        <f t="shared" si="1"/>
        <v>17315166026 02</v>
      </c>
      <c r="K24" s="5" t="s">
        <v>41</v>
      </c>
      <c r="L24" s="237" t="str">
        <f t="shared" si="2"/>
        <v>17315166026 02B</v>
      </c>
      <c r="M24" s="5" t="str">
        <f t="shared" si="3"/>
        <v>Slovenská basketbalová asociáciaaBbasketbal - bežné transfery</v>
      </c>
    </row>
    <row r="25" spans="1:13">
      <c r="A25" s="252" t="s">
        <v>42</v>
      </c>
      <c r="B25" s="265" t="s">
        <v>43</v>
      </c>
      <c r="C25" s="267" t="s">
        <v>1122</v>
      </c>
      <c r="D25" s="269">
        <v>113665</v>
      </c>
      <c r="E25" s="243">
        <v>0</v>
      </c>
      <c r="F25" s="273" t="s">
        <v>231</v>
      </c>
      <c r="G25" s="239" t="s">
        <v>6</v>
      </c>
      <c r="H25" s="267" t="s">
        <v>964</v>
      </c>
      <c r="I25" s="278" t="str">
        <f t="shared" si="0"/>
        <v>31744621a</v>
      </c>
      <c r="J25" s="237" t="str">
        <f t="shared" si="1"/>
        <v>31744621026 02</v>
      </c>
      <c r="K25" s="5" t="s">
        <v>44</v>
      </c>
      <c r="L25" s="237" t="str">
        <f t="shared" si="2"/>
        <v>31744621026 02B</v>
      </c>
      <c r="M25" s="5" t="str">
        <f t="shared" si="3"/>
        <v>Slovenská boxerská federáciaaBbox - bežné transfery</v>
      </c>
    </row>
    <row r="26" spans="1:13">
      <c r="A26" s="236" t="s">
        <v>42</v>
      </c>
      <c r="B26" s="265" t="s">
        <v>43</v>
      </c>
      <c r="C26" s="285" t="s">
        <v>1296</v>
      </c>
      <c r="D26" s="268">
        <v>52000</v>
      </c>
      <c r="E26" s="243">
        <v>0</v>
      </c>
      <c r="F26" s="263" t="s">
        <v>234</v>
      </c>
      <c r="G26" s="267" t="s">
        <v>10</v>
      </c>
      <c r="H26" s="267" t="s">
        <v>964</v>
      </c>
      <c r="I26" s="244" t="str">
        <f t="shared" si="0"/>
        <v>31744621d</v>
      </c>
      <c r="J26" s="237" t="str">
        <f t="shared" si="1"/>
        <v>31744621026 03</v>
      </c>
      <c r="K26" s="5" t="s">
        <v>44</v>
      </c>
      <c r="L26" s="237" t="str">
        <f t="shared" si="2"/>
        <v>31744621026 03B</v>
      </c>
      <c r="M26" s="5" t="str">
        <f t="shared" si="3"/>
        <v>Slovenská boxerská federáciadBAndrej Csemez</v>
      </c>
    </row>
    <row r="27" spans="1:13">
      <c r="A27" s="236" t="s">
        <v>42</v>
      </c>
      <c r="B27" s="265" t="s">
        <v>43</v>
      </c>
      <c r="C27" s="285" t="s">
        <v>1297</v>
      </c>
      <c r="D27" s="268">
        <v>15000</v>
      </c>
      <c r="E27" s="243">
        <v>0</v>
      </c>
      <c r="F27" s="263" t="s">
        <v>234</v>
      </c>
      <c r="G27" s="267" t="s">
        <v>10</v>
      </c>
      <c r="H27" s="267" t="s">
        <v>964</v>
      </c>
      <c r="I27" s="244" t="str">
        <f t="shared" si="0"/>
        <v>31744621d</v>
      </c>
      <c r="J27" s="237" t="str">
        <f t="shared" si="1"/>
        <v>31744621026 03</v>
      </c>
      <c r="K27" s="5" t="s">
        <v>44</v>
      </c>
      <c r="L27" s="237" t="str">
        <f t="shared" si="2"/>
        <v>31744621026 03B</v>
      </c>
      <c r="M27" s="5" t="str">
        <f t="shared" si="3"/>
        <v>Slovenská boxerská federáciadBDávid Michálek</v>
      </c>
    </row>
    <row r="28" spans="1:13">
      <c r="A28" s="236" t="s">
        <v>42</v>
      </c>
      <c r="B28" s="265" t="s">
        <v>43</v>
      </c>
      <c r="C28" s="285" t="s">
        <v>1298</v>
      </c>
      <c r="D28" s="268">
        <v>10000</v>
      </c>
      <c r="E28" s="243">
        <v>0</v>
      </c>
      <c r="F28" s="263" t="s">
        <v>234</v>
      </c>
      <c r="G28" s="267" t="s">
        <v>10</v>
      </c>
      <c r="H28" s="267" t="s">
        <v>964</v>
      </c>
      <c r="I28" s="244" t="str">
        <f t="shared" si="0"/>
        <v>31744621d</v>
      </c>
      <c r="J28" s="237" t="str">
        <f t="shared" si="1"/>
        <v>31744621026 03</v>
      </c>
      <c r="K28" s="5" t="s">
        <v>44</v>
      </c>
      <c r="L28" s="237" t="str">
        <f t="shared" si="2"/>
        <v>31744621026 03B</v>
      </c>
      <c r="M28" s="5" t="str">
        <f t="shared" si="3"/>
        <v>Slovenská boxerská federáciadBFilip Meszáros</v>
      </c>
    </row>
    <row r="29" spans="1:13">
      <c r="A29" s="236" t="s">
        <v>42</v>
      </c>
      <c r="B29" s="265" t="s">
        <v>43</v>
      </c>
      <c r="C29" s="285" t="s">
        <v>1299</v>
      </c>
      <c r="D29" s="268">
        <v>26000</v>
      </c>
      <c r="E29" s="243">
        <v>0</v>
      </c>
      <c r="F29" s="263" t="s">
        <v>234</v>
      </c>
      <c r="G29" s="267" t="s">
        <v>10</v>
      </c>
      <c r="H29" s="267" t="s">
        <v>964</v>
      </c>
      <c r="I29" s="244" t="str">
        <f t="shared" si="0"/>
        <v>31744621d</v>
      </c>
      <c r="J29" s="237" t="str">
        <f t="shared" si="1"/>
        <v>31744621026 03</v>
      </c>
      <c r="K29" s="5" t="s">
        <v>44</v>
      </c>
      <c r="L29" s="237" t="str">
        <f t="shared" si="2"/>
        <v>31744621026 03B</v>
      </c>
      <c r="M29" s="5" t="str">
        <f t="shared" si="3"/>
        <v>Slovenská boxerská federáciadBJessica Triebeľová</v>
      </c>
    </row>
    <row r="30" spans="1:13">
      <c r="A30" s="236" t="s">
        <v>42</v>
      </c>
      <c r="B30" s="265" t="s">
        <v>43</v>
      </c>
      <c r="C30" s="285" t="s">
        <v>1300</v>
      </c>
      <c r="D30" s="268">
        <v>42000</v>
      </c>
      <c r="E30" s="243">
        <v>0</v>
      </c>
      <c r="F30" s="263" t="s">
        <v>234</v>
      </c>
      <c r="G30" s="267" t="s">
        <v>10</v>
      </c>
      <c r="H30" s="267" t="s">
        <v>964</v>
      </c>
      <c r="I30" s="244" t="str">
        <f t="shared" si="0"/>
        <v>31744621d</v>
      </c>
      <c r="J30" s="237" t="str">
        <f t="shared" si="1"/>
        <v>31744621026 03</v>
      </c>
      <c r="K30" s="5" t="s">
        <v>44</v>
      </c>
      <c r="L30" s="237" t="str">
        <f t="shared" si="2"/>
        <v>31744621026 03B</v>
      </c>
      <c r="M30" s="5" t="str">
        <f t="shared" si="3"/>
        <v>Slovenská boxerská federáciadBMatúš Strnisko</v>
      </c>
    </row>
    <row r="31" spans="1:13">
      <c r="A31" s="236" t="s">
        <v>42</v>
      </c>
      <c r="B31" s="265" t="s">
        <v>43</v>
      </c>
      <c r="C31" s="285" t="s">
        <v>1301</v>
      </c>
      <c r="D31" s="268">
        <v>15000</v>
      </c>
      <c r="E31" s="243">
        <v>0</v>
      </c>
      <c r="F31" s="263" t="s">
        <v>234</v>
      </c>
      <c r="G31" s="267" t="s">
        <v>10</v>
      </c>
      <c r="H31" s="267" t="s">
        <v>964</v>
      </c>
      <c r="I31" s="244" t="str">
        <f t="shared" si="0"/>
        <v>31744621d</v>
      </c>
      <c r="J31" s="237" t="str">
        <f t="shared" si="1"/>
        <v>31744621026 03</v>
      </c>
      <c r="K31" s="5" t="s">
        <v>44</v>
      </c>
      <c r="L31" s="237" t="str">
        <f t="shared" si="2"/>
        <v>31744621026 03B</v>
      </c>
      <c r="M31" s="5" t="str">
        <f t="shared" si="3"/>
        <v>Slovenská boxerská federáciadBMiroslava Jedináková</v>
      </c>
    </row>
    <row r="32" spans="1:13">
      <c r="A32" s="236" t="s">
        <v>42</v>
      </c>
      <c r="B32" s="265" t="s">
        <v>43</v>
      </c>
      <c r="C32" s="285" t="s">
        <v>1302</v>
      </c>
      <c r="D32" s="268">
        <v>15000</v>
      </c>
      <c r="E32" s="243">
        <v>0</v>
      </c>
      <c r="F32" s="263" t="s">
        <v>234</v>
      </c>
      <c r="G32" s="267" t="s">
        <v>10</v>
      </c>
      <c r="H32" s="267" t="s">
        <v>964</v>
      </c>
      <c r="I32" s="244" t="str">
        <f t="shared" si="0"/>
        <v>31744621d</v>
      </c>
      <c r="J32" s="237" t="str">
        <f t="shared" si="1"/>
        <v>31744621026 03</v>
      </c>
      <c r="K32" s="5" t="s">
        <v>44</v>
      </c>
      <c r="L32" s="237" t="str">
        <f t="shared" si="2"/>
        <v>31744621026 03B</v>
      </c>
      <c r="M32" s="5" t="str">
        <f t="shared" si="3"/>
        <v>Slovenská boxerská federáciadBViliam Tankó</v>
      </c>
    </row>
    <row r="33" spans="1:13">
      <c r="A33" s="252" t="s">
        <v>1231</v>
      </c>
      <c r="B33" s="265" t="s">
        <v>1232</v>
      </c>
      <c r="C33" s="239" t="s">
        <v>1241</v>
      </c>
      <c r="D33" s="242">
        <v>15000</v>
      </c>
      <c r="E33" s="243">
        <v>0</v>
      </c>
      <c r="F33" s="236" t="s">
        <v>231</v>
      </c>
      <c r="G33" s="239" t="s">
        <v>6</v>
      </c>
      <c r="H33" s="239" t="s">
        <v>964</v>
      </c>
      <c r="I33" s="278" t="str">
        <f t="shared" si="0"/>
        <v>36064742a</v>
      </c>
      <c r="J33" s="237" t="str">
        <f t="shared" si="1"/>
        <v>36064742026 02</v>
      </c>
      <c r="K33" s="5" t="s">
        <v>1259</v>
      </c>
      <c r="L33" s="237" t="str">
        <f t="shared" si="2"/>
        <v>36064742026 02B</v>
      </c>
      <c r="M33" s="5" t="str">
        <f t="shared" si="3"/>
        <v>Slovenská federácia pétanqueaBpétanque - bežné transfery</v>
      </c>
    </row>
    <row r="34" spans="1:13">
      <c r="A34" s="252" t="s">
        <v>332</v>
      </c>
      <c r="B34" s="265" t="s">
        <v>1051</v>
      </c>
      <c r="C34" s="267" t="s">
        <v>1123</v>
      </c>
      <c r="D34" s="269">
        <v>255649</v>
      </c>
      <c r="E34" s="243">
        <v>0</v>
      </c>
      <c r="F34" s="263" t="s">
        <v>231</v>
      </c>
      <c r="G34" s="239" t="s">
        <v>6</v>
      </c>
      <c r="H34" s="239" t="s">
        <v>964</v>
      </c>
      <c r="I34" s="278" t="str">
        <f t="shared" si="0"/>
        <v>50284363a</v>
      </c>
      <c r="J34" s="237" t="str">
        <f t="shared" si="1"/>
        <v>50284363026 02</v>
      </c>
      <c r="K34" s="5" t="s">
        <v>46</v>
      </c>
      <c r="L34" s="237" t="str">
        <f t="shared" si="2"/>
        <v>50284363026 02B</v>
      </c>
      <c r="M34" s="5" t="str">
        <f t="shared" si="3"/>
        <v>Slovenská golfová asociáciaaBgolf - bežné transfery</v>
      </c>
    </row>
    <row r="35" spans="1:13">
      <c r="A35" s="252" t="s">
        <v>47</v>
      </c>
      <c r="B35" s="265" t="s">
        <v>48</v>
      </c>
      <c r="C35" s="267" t="s">
        <v>1124</v>
      </c>
      <c r="D35" s="269">
        <v>1014189</v>
      </c>
      <c r="E35" s="243">
        <v>0</v>
      </c>
      <c r="F35" s="263" t="s">
        <v>231</v>
      </c>
      <c r="G35" s="239" t="s">
        <v>6</v>
      </c>
      <c r="H35" s="239" t="s">
        <v>964</v>
      </c>
      <c r="I35" s="278" t="str">
        <f t="shared" si="0"/>
        <v>00688321a</v>
      </c>
      <c r="J35" s="237" t="str">
        <f t="shared" si="1"/>
        <v>00688321026 02</v>
      </c>
      <c r="K35" s="5" t="s">
        <v>49</v>
      </c>
      <c r="L35" s="237" t="str">
        <f t="shared" si="2"/>
        <v>00688321026 02B</v>
      </c>
      <c r="M35" s="5" t="str">
        <f t="shared" si="3"/>
        <v>Slovenská gymnastická federáciaaBgymnastika - bežné transfery</v>
      </c>
    </row>
    <row r="36" spans="1:13">
      <c r="A36" s="252" t="s">
        <v>47</v>
      </c>
      <c r="B36" s="265" t="s">
        <v>48</v>
      </c>
      <c r="C36" s="267" t="s">
        <v>1242</v>
      </c>
      <c r="D36" s="269">
        <v>28000</v>
      </c>
      <c r="E36" s="243">
        <v>0</v>
      </c>
      <c r="F36" s="263" t="s">
        <v>231</v>
      </c>
      <c r="G36" s="239" t="s">
        <v>6</v>
      </c>
      <c r="H36" s="239" t="s">
        <v>965</v>
      </c>
      <c r="I36" s="278" t="str">
        <f t="shared" si="0"/>
        <v>00688321a</v>
      </c>
      <c r="J36" s="237" t="str">
        <f t="shared" si="1"/>
        <v>00688321026 02</v>
      </c>
      <c r="K36" s="5" t="s">
        <v>49</v>
      </c>
      <c r="L36" s="237" t="str">
        <f t="shared" si="2"/>
        <v>00688321026 02K</v>
      </c>
      <c r="M36" s="5" t="str">
        <f t="shared" si="3"/>
        <v>Slovenská gymnastická federáciaaKgymnastika - kapitálové transfery (nákup gymnastického náradia pre ŠG muži, ženy)</v>
      </c>
    </row>
    <row r="37" spans="1:13">
      <c r="A37" s="252" t="s">
        <v>50</v>
      </c>
      <c r="B37" s="265" t="s">
        <v>341</v>
      </c>
      <c r="C37" s="267" t="s">
        <v>1125</v>
      </c>
      <c r="D37" s="269">
        <v>138787</v>
      </c>
      <c r="E37" s="243">
        <v>0</v>
      </c>
      <c r="F37" s="263" t="s">
        <v>231</v>
      </c>
      <c r="G37" s="239" t="s">
        <v>6</v>
      </c>
      <c r="H37" s="267" t="s">
        <v>964</v>
      </c>
      <c r="I37" s="278" t="str">
        <f t="shared" si="0"/>
        <v>31787801a</v>
      </c>
      <c r="J37" s="237" t="str">
        <f t="shared" si="1"/>
        <v>31787801026 02</v>
      </c>
      <c r="K37" s="5" t="s">
        <v>11</v>
      </c>
      <c r="L37" s="237" t="str">
        <f t="shared" si="2"/>
        <v>31787801026 02B</v>
      </c>
      <c r="M37" s="5" t="str">
        <f t="shared" si="3"/>
        <v>SLOVENSKÁ JAZDECKÁ FEDERÁCIAaBjazdectvo - bežné transfery</v>
      </c>
    </row>
    <row r="38" spans="1:13">
      <c r="A38" s="252" t="s">
        <v>345</v>
      </c>
      <c r="B38" s="265" t="s">
        <v>346</v>
      </c>
      <c r="C38" s="239" t="s">
        <v>1126</v>
      </c>
      <c r="D38" s="242">
        <v>2101863</v>
      </c>
      <c r="E38" s="243">
        <v>0</v>
      </c>
      <c r="F38" s="236" t="s">
        <v>231</v>
      </c>
      <c r="G38" s="239" t="s">
        <v>6</v>
      </c>
      <c r="H38" s="239" t="s">
        <v>964</v>
      </c>
      <c r="I38" s="278" t="str">
        <f t="shared" si="0"/>
        <v>50434101a</v>
      </c>
      <c r="J38" s="237" t="str">
        <f t="shared" si="1"/>
        <v>50434101026 02</v>
      </c>
      <c r="K38" s="5" t="s">
        <v>142</v>
      </c>
      <c r="L38" s="237" t="str">
        <f t="shared" si="2"/>
        <v>50434101026 02B</v>
      </c>
      <c r="M38" s="5" t="str">
        <f t="shared" si="3"/>
        <v>Slovenská kanoistikaaBkanoistika - bežné transfery</v>
      </c>
    </row>
    <row r="39" spans="1:13">
      <c r="A39" s="252" t="s">
        <v>345</v>
      </c>
      <c r="B39" s="265" t="s">
        <v>346</v>
      </c>
      <c r="C39" s="267" t="s">
        <v>1243</v>
      </c>
      <c r="D39" s="269">
        <v>69000</v>
      </c>
      <c r="E39" s="243">
        <v>0</v>
      </c>
      <c r="F39" s="263" t="s">
        <v>231</v>
      </c>
      <c r="G39" s="239" t="s">
        <v>6</v>
      </c>
      <c r="H39" s="239" t="s">
        <v>965</v>
      </c>
      <c r="I39" s="278" t="str">
        <f t="shared" si="0"/>
        <v>50434101a</v>
      </c>
      <c r="J39" s="237" t="str">
        <f t="shared" si="1"/>
        <v>50434101026 02</v>
      </c>
      <c r="K39" s="5" t="s">
        <v>142</v>
      </c>
      <c r="L39" s="237"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c r="A40" s="236" t="s">
        <v>345</v>
      </c>
      <c r="B40" s="265" t="s">
        <v>346</v>
      </c>
      <c r="C40" s="285" t="s">
        <v>1303</v>
      </c>
      <c r="D40" s="268">
        <v>15000</v>
      </c>
      <c r="E40" s="243">
        <v>0</v>
      </c>
      <c r="F40" s="263" t="s">
        <v>234</v>
      </c>
      <c r="G40" s="267" t="s">
        <v>10</v>
      </c>
      <c r="H40" s="267" t="s">
        <v>964</v>
      </c>
      <c r="I40" s="244" t="str">
        <f t="shared" si="0"/>
        <v>50434101d</v>
      </c>
      <c r="J40" s="237" t="str">
        <f t="shared" si="1"/>
        <v>50434101026 03</v>
      </c>
      <c r="K40" s="5" t="s">
        <v>142</v>
      </c>
      <c r="L40" s="237" t="str">
        <f t="shared" si="2"/>
        <v>50434101026 03B</v>
      </c>
      <c r="M40" s="5" t="str">
        <f t="shared" si="3"/>
        <v>Slovenská kanoistikadBAdam Gonšenica</v>
      </c>
    </row>
    <row r="41" spans="1:13">
      <c r="A41" s="236" t="s">
        <v>345</v>
      </c>
      <c r="B41" s="265" t="s">
        <v>346</v>
      </c>
      <c r="C41" s="285" t="s">
        <v>1304</v>
      </c>
      <c r="D41" s="268">
        <v>52000</v>
      </c>
      <c r="E41" s="243">
        <v>0</v>
      </c>
      <c r="F41" s="263" t="s">
        <v>234</v>
      </c>
      <c r="G41" s="267" t="s">
        <v>10</v>
      </c>
      <c r="H41" s="267" t="s">
        <v>964</v>
      </c>
      <c r="I41" s="244" t="str">
        <f t="shared" si="0"/>
        <v>50434101d</v>
      </c>
      <c r="J41" s="237" t="str">
        <f t="shared" si="1"/>
        <v>50434101026 03</v>
      </c>
      <c r="K41" s="5" t="s">
        <v>142</v>
      </c>
      <c r="L41" s="237" t="str">
        <f t="shared" si="2"/>
        <v>50434101026 03B</v>
      </c>
      <c r="M41" s="5" t="str">
        <f t="shared" si="3"/>
        <v>Slovenská kanoistikadBAlexander Slafkovský</v>
      </c>
    </row>
    <row r="42" spans="1:13">
      <c r="A42" s="236" t="s">
        <v>345</v>
      </c>
      <c r="B42" s="265" t="s">
        <v>346</v>
      </c>
      <c r="C42" s="285" t="s">
        <v>1305</v>
      </c>
      <c r="D42" s="268">
        <v>11250</v>
      </c>
      <c r="E42" s="243">
        <v>0</v>
      </c>
      <c r="F42" s="263" t="s">
        <v>234</v>
      </c>
      <c r="G42" s="267" t="s">
        <v>10</v>
      </c>
      <c r="H42" s="267" t="s">
        <v>964</v>
      </c>
      <c r="I42" s="244" t="str">
        <f t="shared" si="0"/>
        <v>50434101d</v>
      </c>
      <c r="J42" s="237" t="str">
        <f t="shared" si="1"/>
        <v>50434101026 03</v>
      </c>
      <c r="K42" s="5" t="s">
        <v>142</v>
      </c>
      <c r="L42" s="237" t="str">
        <f t="shared" si="2"/>
        <v>50434101026 03B</v>
      </c>
      <c r="M42" s="5" t="str">
        <f t="shared" si="3"/>
        <v>Slovenská kanoistikadBDávid Fekete, Richard Zilizi</v>
      </c>
    </row>
    <row r="43" spans="1:13">
      <c r="A43" s="236" t="s">
        <v>345</v>
      </c>
      <c r="B43" s="265" t="s">
        <v>346</v>
      </c>
      <c r="C43" s="285" t="s">
        <v>1306</v>
      </c>
      <c r="D43" s="268">
        <v>20000</v>
      </c>
      <c r="E43" s="243">
        <v>0</v>
      </c>
      <c r="F43" s="263" t="s">
        <v>234</v>
      </c>
      <c r="G43" s="267" t="s">
        <v>10</v>
      </c>
      <c r="H43" s="267" t="s">
        <v>964</v>
      </c>
      <c r="I43" s="244" t="str">
        <f t="shared" si="0"/>
        <v>50434101d</v>
      </c>
      <c r="J43" s="237" t="str">
        <f t="shared" si="1"/>
        <v>50434101026 03</v>
      </c>
      <c r="K43" s="5" t="s">
        <v>142</v>
      </c>
      <c r="L43" s="237" t="str">
        <f t="shared" si="2"/>
        <v>50434101026 03B</v>
      </c>
      <c r="M43" s="5" t="str">
        <f t="shared" si="3"/>
        <v>Slovenská kanoistikadBDavid Koczkas</v>
      </c>
    </row>
    <row r="44" spans="1:13">
      <c r="A44" s="236" t="s">
        <v>345</v>
      </c>
      <c r="B44" s="265" t="s">
        <v>346</v>
      </c>
      <c r="C44" s="285" t="s">
        <v>1307</v>
      </c>
      <c r="D44" s="268">
        <v>26000</v>
      </c>
      <c r="E44" s="243">
        <v>0</v>
      </c>
      <c r="F44" s="263" t="s">
        <v>234</v>
      </c>
      <c r="G44" s="267" t="s">
        <v>10</v>
      </c>
      <c r="H44" s="267" t="s">
        <v>964</v>
      </c>
      <c r="I44" s="244" t="str">
        <f t="shared" si="0"/>
        <v>50434101d</v>
      </c>
      <c r="J44" s="237" t="str">
        <f t="shared" si="1"/>
        <v>50434101026 03</v>
      </c>
      <c r="K44" s="5" t="s">
        <v>142</v>
      </c>
      <c r="L44" s="237" t="str">
        <f t="shared" si="2"/>
        <v>50434101026 03B</v>
      </c>
      <c r="M44" s="5" t="str">
        <f t="shared" si="3"/>
        <v>Slovenská kanoistikadBEliška Mintálová</v>
      </c>
    </row>
    <row r="45" spans="1:13">
      <c r="A45" s="236" t="s">
        <v>345</v>
      </c>
      <c r="B45" s="265" t="s">
        <v>346</v>
      </c>
      <c r="C45" s="285" t="s">
        <v>1308</v>
      </c>
      <c r="D45" s="268">
        <v>26000</v>
      </c>
      <c r="E45" s="243">
        <v>0</v>
      </c>
      <c r="F45" s="263" t="s">
        <v>234</v>
      </c>
      <c r="G45" s="267" t="s">
        <v>10</v>
      </c>
      <c r="H45" s="267" t="s">
        <v>964</v>
      </c>
      <c r="I45" s="244" t="str">
        <f t="shared" si="0"/>
        <v>50434101d</v>
      </c>
      <c r="J45" s="237" t="str">
        <f t="shared" si="1"/>
        <v>50434101026 03</v>
      </c>
      <c r="K45" s="5" t="s">
        <v>142</v>
      </c>
      <c r="L45" s="237" t="str">
        <f t="shared" si="2"/>
        <v>50434101026 03B</v>
      </c>
      <c r="M45" s="5" t="str">
        <f t="shared" si="3"/>
        <v>Slovenská kanoistikadBEmanuela Luknárová</v>
      </c>
    </row>
    <row r="46" spans="1:13">
      <c r="A46" s="236" t="s">
        <v>345</v>
      </c>
      <c r="B46" s="265" t="s">
        <v>346</v>
      </c>
      <c r="C46" s="285" t="s">
        <v>1309</v>
      </c>
      <c r="D46" s="268">
        <v>137000</v>
      </c>
      <c r="E46" s="243">
        <v>0</v>
      </c>
      <c r="F46" s="263" t="s">
        <v>234</v>
      </c>
      <c r="G46" s="267" t="s">
        <v>10</v>
      </c>
      <c r="H46" s="267" t="s">
        <v>964</v>
      </c>
      <c r="I46" s="244" t="str">
        <f t="shared" si="0"/>
        <v>50434101d</v>
      </c>
      <c r="J46" s="237" t="str">
        <f t="shared" si="1"/>
        <v>50434101026 03</v>
      </c>
      <c r="K46" s="5" t="s">
        <v>142</v>
      </c>
      <c r="L46" s="237" t="str">
        <f t="shared" si="2"/>
        <v>50434101026 03B</v>
      </c>
      <c r="M46" s="5" t="str">
        <f t="shared" si="3"/>
        <v>Slovenská kanoistikadBErik Vlček, Juraj Tarr, Denis Myšák, Tibor Linka</v>
      </c>
    </row>
    <row r="47" spans="1:13">
      <c r="A47" s="236" t="s">
        <v>345</v>
      </c>
      <c r="B47" s="265" t="s">
        <v>346</v>
      </c>
      <c r="C47" s="285" t="s">
        <v>1310</v>
      </c>
      <c r="D47" s="268">
        <v>10000</v>
      </c>
      <c r="E47" s="243">
        <v>0</v>
      </c>
      <c r="F47" s="263" t="s">
        <v>234</v>
      </c>
      <c r="G47" s="267" t="s">
        <v>10</v>
      </c>
      <c r="H47" s="267" t="s">
        <v>964</v>
      </c>
      <c r="I47" s="244" t="str">
        <f t="shared" si="0"/>
        <v>50434101d</v>
      </c>
      <c r="J47" s="237" t="str">
        <f t="shared" si="1"/>
        <v>50434101026 03</v>
      </c>
      <c r="K47" s="5" t="s">
        <v>142</v>
      </c>
      <c r="L47" s="237" t="str">
        <f t="shared" si="2"/>
        <v>50434101026 03B</v>
      </c>
      <c r="M47" s="5" t="str">
        <f t="shared" si="3"/>
        <v>Slovenská kanoistikadBGabriela Ladičová</v>
      </c>
    </row>
    <row r="48" spans="1:13">
      <c r="A48" s="236" t="s">
        <v>345</v>
      </c>
      <c r="B48" s="265" t="s">
        <v>346</v>
      </c>
      <c r="C48" s="285" t="s">
        <v>1311</v>
      </c>
      <c r="D48" s="268">
        <v>20000</v>
      </c>
      <c r="E48" s="243">
        <v>0</v>
      </c>
      <c r="F48" s="263" t="s">
        <v>234</v>
      </c>
      <c r="G48" s="267" t="s">
        <v>10</v>
      </c>
      <c r="H48" s="267" t="s">
        <v>964</v>
      </c>
      <c r="I48" s="244" t="str">
        <f t="shared" si="0"/>
        <v>50434101d</v>
      </c>
      <c r="J48" s="237" t="str">
        <f t="shared" si="1"/>
        <v>50434101026 03</v>
      </c>
      <c r="K48" s="5" t="s">
        <v>142</v>
      </c>
      <c r="L48" s="237" t="str">
        <f t="shared" si="2"/>
        <v>50434101026 03B</v>
      </c>
      <c r="M48" s="5" t="str">
        <f t="shared" si="3"/>
        <v>Slovenská kanoistikadBIvana Mládková</v>
      </c>
    </row>
    <row r="49" spans="1:13">
      <c r="A49" s="236" t="s">
        <v>345</v>
      </c>
      <c r="B49" s="265" t="s">
        <v>346</v>
      </c>
      <c r="C49" s="285" t="s">
        <v>1312</v>
      </c>
      <c r="D49" s="268">
        <v>52000</v>
      </c>
      <c r="E49" s="243">
        <v>0</v>
      </c>
      <c r="F49" s="263" t="s">
        <v>234</v>
      </c>
      <c r="G49" s="267" t="s">
        <v>10</v>
      </c>
      <c r="H49" s="267" t="s">
        <v>964</v>
      </c>
      <c r="I49" s="244" t="str">
        <f t="shared" si="0"/>
        <v>50434101d</v>
      </c>
      <c r="J49" s="237" t="str">
        <f t="shared" si="1"/>
        <v>50434101026 03</v>
      </c>
      <c r="K49" s="5" t="s">
        <v>142</v>
      </c>
      <c r="L49" s="237" t="str">
        <f t="shared" si="2"/>
        <v>50434101026 03B</v>
      </c>
      <c r="M49" s="5" t="str">
        <f t="shared" si="3"/>
        <v>Slovenská kanoistikadBJakub Grigar</v>
      </c>
    </row>
    <row r="50" spans="1:13">
      <c r="A50" s="236" t="s">
        <v>345</v>
      </c>
      <c r="B50" s="265" t="s">
        <v>346</v>
      </c>
      <c r="C50" s="285" t="s">
        <v>1313</v>
      </c>
      <c r="D50" s="268">
        <v>52000</v>
      </c>
      <c r="E50" s="243">
        <v>0</v>
      </c>
      <c r="F50" s="263" t="s">
        <v>234</v>
      </c>
      <c r="G50" s="267" t="s">
        <v>10</v>
      </c>
      <c r="H50" s="267" t="s">
        <v>964</v>
      </c>
      <c r="I50" s="244" t="str">
        <f t="shared" si="0"/>
        <v>50434101d</v>
      </c>
      <c r="J50" s="237" t="str">
        <f t="shared" si="1"/>
        <v>50434101026 03</v>
      </c>
      <c r="K50" s="5" t="s">
        <v>142</v>
      </c>
      <c r="L50" s="237" t="str">
        <f t="shared" si="2"/>
        <v>50434101026 03B</v>
      </c>
      <c r="M50" s="5" t="str">
        <f t="shared" si="3"/>
        <v>Slovenská kanoistikadBJana Dukátová</v>
      </c>
    </row>
    <row r="51" spans="1:13">
      <c r="A51" s="236" t="s">
        <v>345</v>
      </c>
      <c r="B51" s="265" t="s">
        <v>346</v>
      </c>
      <c r="C51" s="285" t="s">
        <v>1314</v>
      </c>
      <c r="D51" s="268">
        <v>5000</v>
      </c>
      <c r="E51" s="243">
        <v>0</v>
      </c>
      <c r="F51" s="263" t="s">
        <v>234</v>
      </c>
      <c r="G51" s="267" t="s">
        <v>10</v>
      </c>
      <c r="H51" s="267" t="s">
        <v>964</v>
      </c>
      <c r="I51" s="244" t="str">
        <f t="shared" si="0"/>
        <v>50434101d</v>
      </c>
      <c r="J51" s="237" t="str">
        <f t="shared" si="1"/>
        <v>50434101026 03</v>
      </c>
      <c r="K51" s="5" t="s">
        <v>142</v>
      </c>
      <c r="L51" s="237" t="str">
        <f t="shared" si="2"/>
        <v>50434101026 03B</v>
      </c>
      <c r="M51" s="5" t="str">
        <f t="shared" si="3"/>
        <v>Slovenská kanoistikadBJessica Zatlkajová</v>
      </c>
    </row>
    <row r="52" spans="1:13">
      <c r="A52" s="236" t="s">
        <v>345</v>
      </c>
      <c r="B52" s="265" t="s">
        <v>346</v>
      </c>
      <c r="C52" s="285" t="s">
        <v>1315</v>
      </c>
      <c r="D52" s="268">
        <v>3750</v>
      </c>
      <c r="E52" s="243">
        <v>0</v>
      </c>
      <c r="F52" s="263" t="s">
        <v>234</v>
      </c>
      <c r="G52" s="267" t="s">
        <v>10</v>
      </c>
      <c r="H52" s="267" t="s">
        <v>964</v>
      </c>
      <c r="I52" s="244" t="str">
        <f t="shared" si="0"/>
        <v>50434101d</v>
      </c>
      <c r="J52" s="237" t="str">
        <f t="shared" si="1"/>
        <v>50434101026 03</v>
      </c>
      <c r="K52" s="5" t="s">
        <v>142</v>
      </c>
      <c r="L52" s="237" t="str">
        <f t="shared" si="2"/>
        <v>50434101026 03B</v>
      </c>
      <c r="M52" s="5" t="str">
        <f t="shared" si="3"/>
        <v>Slovenská kanoistikadBKarolína Seregiová</v>
      </c>
    </row>
    <row r="53" spans="1:13">
      <c r="A53" s="236" t="s">
        <v>345</v>
      </c>
      <c r="B53" s="265" t="s">
        <v>346</v>
      </c>
      <c r="C53" s="285" t="s">
        <v>1316</v>
      </c>
      <c r="D53" s="268">
        <v>15000</v>
      </c>
      <c r="E53" s="243">
        <v>0</v>
      </c>
      <c r="F53" s="263" t="s">
        <v>234</v>
      </c>
      <c r="G53" s="267" t="s">
        <v>10</v>
      </c>
      <c r="H53" s="267" t="s">
        <v>964</v>
      </c>
      <c r="I53" s="244" t="str">
        <f t="shared" si="0"/>
        <v>50434101d</v>
      </c>
      <c r="J53" s="237" t="str">
        <f t="shared" si="1"/>
        <v>50434101026 03</v>
      </c>
      <c r="K53" s="5" t="s">
        <v>142</v>
      </c>
      <c r="L53" s="237" t="str">
        <f t="shared" si="2"/>
        <v>50434101026 03B</v>
      </c>
      <c r="M53" s="5" t="str">
        <f t="shared" si="3"/>
        <v>Slovenská kanoistikadBKatarína Pecsuková</v>
      </c>
    </row>
    <row r="54" spans="1:13">
      <c r="A54" s="236" t="s">
        <v>345</v>
      </c>
      <c r="B54" s="265" t="s">
        <v>346</v>
      </c>
      <c r="C54" s="285" t="s">
        <v>1317</v>
      </c>
      <c r="D54" s="268">
        <v>5000</v>
      </c>
      <c r="E54" s="243">
        <v>0</v>
      </c>
      <c r="F54" s="263" t="s">
        <v>234</v>
      </c>
      <c r="G54" s="267" t="s">
        <v>10</v>
      </c>
      <c r="H54" s="267" t="s">
        <v>964</v>
      </c>
      <c r="I54" s="244" t="str">
        <f t="shared" si="0"/>
        <v>50434101d</v>
      </c>
      <c r="J54" s="237" t="str">
        <f t="shared" si="1"/>
        <v>50434101026 03</v>
      </c>
      <c r="K54" s="5" t="s">
        <v>142</v>
      </c>
      <c r="L54" s="237" t="str">
        <f t="shared" si="2"/>
        <v>50434101026 03B</v>
      </c>
      <c r="M54" s="5" t="str">
        <f t="shared" si="3"/>
        <v>Slovenská kanoistikadBLucia Murzová</v>
      </c>
    </row>
    <row r="55" spans="1:13">
      <c r="A55" s="236" t="s">
        <v>345</v>
      </c>
      <c r="B55" s="265" t="s">
        <v>346</v>
      </c>
      <c r="C55" s="285" t="s">
        <v>1318</v>
      </c>
      <c r="D55" s="268">
        <v>7500</v>
      </c>
      <c r="E55" s="243">
        <v>0</v>
      </c>
      <c r="F55" s="263" t="s">
        <v>234</v>
      </c>
      <c r="G55" s="267" t="s">
        <v>10</v>
      </c>
      <c r="H55" s="267" t="s">
        <v>964</v>
      </c>
      <c r="I55" s="244" t="str">
        <f t="shared" si="0"/>
        <v>50434101d</v>
      </c>
      <c r="J55" s="237" t="str">
        <f t="shared" si="1"/>
        <v>50434101026 03</v>
      </c>
      <c r="K55" s="5" t="s">
        <v>142</v>
      </c>
      <c r="L55" s="237" t="str">
        <f t="shared" si="2"/>
        <v>50434101026 03B</v>
      </c>
      <c r="M55" s="5" t="str">
        <f t="shared" si="3"/>
        <v>Slovenská kanoistikadBLucia Oršulová</v>
      </c>
    </row>
    <row r="56" spans="1:13">
      <c r="A56" s="236" t="s">
        <v>345</v>
      </c>
      <c r="B56" s="265" t="s">
        <v>346</v>
      </c>
      <c r="C56" s="285" t="s">
        <v>1319</v>
      </c>
      <c r="D56" s="268">
        <v>26000</v>
      </c>
      <c r="E56" s="243">
        <v>0</v>
      </c>
      <c r="F56" s="263" t="s">
        <v>234</v>
      </c>
      <c r="G56" s="267" t="s">
        <v>10</v>
      </c>
      <c r="H56" s="267" t="s">
        <v>964</v>
      </c>
      <c r="I56" s="244" t="str">
        <f t="shared" si="0"/>
        <v>50434101d</v>
      </c>
      <c r="J56" s="237" t="str">
        <f t="shared" si="1"/>
        <v>50434101026 03</v>
      </c>
      <c r="K56" s="5" t="s">
        <v>142</v>
      </c>
      <c r="L56" s="237" t="str">
        <f t="shared" si="2"/>
        <v>50434101026 03B</v>
      </c>
      <c r="M56" s="5" t="str">
        <f t="shared" si="3"/>
        <v>Slovenská kanoistikadBLucia Valová</v>
      </c>
    </row>
    <row r="57" spans="1:13">
      <c r="A57" s="236" t="s">
        <v>345</v>
      </c>
      <c r="B57" s="265" t="s">
        <v>346</v>
      </c>
      <c r="C57" s="285" t="s">
        <v>1320</v>
      </c>
      <c r="D57" s="268">
        <v>10000</v>
      </c>
      <c r="E57" s="243">
        <v>0</v>
      </c>
      <c r="F57" s="263" t="s">
        <v>234</v>
      </c>
      <c r="G57" s="267" t="s">
        <v>10</v>
      </c>
      <c r="H57" s="267" t="s">
        <v>964</v>
      </c>
      <c r="I57" s="244" t="str">
        <f t="shared" si="0"/>
        <v>50434101d</v>
      </c>
      <c r="J57" s="237" t="str">
        <f t="shared" si="1"/>
        <v>50434101026 03</v>
      </c>
      <c r="K57" s="5" t="s">
        <v>142</v>
      </c>
      <c r="L57" s="237" t="str">
        <f t="shared" si="2"/>
        <v>50434101026 03B</v>
      </c>
      <c r="M57" s="5" t="str">
        <f t="shared" si="3"/>
        <v>Slovenská kanoistikadBĽudovít Macúš</v>
      </c>
    </row>
    <row r="58" spans="1:13">
      <c r="A58" s="236" t="s">
        <v>345</v>
      </c>
      <c r="B58" s="265" t="s">
        <v>346</v>
      </c>
      <c r="C58" s="285" t="s">
        <v>1321</v>
      </c>
      <c r="D58" s="268">
        <v>5000</v>
      </c>
      <c r="E58" s="243">
        <v>0</v>
      </c>
      <c r="F58" s="263" t="s">
        <v>234</v>
      </c>
      <c r="G58" s="267" t="s">
        <v>10</v>
      </c>
      <c r="H58" s="267" t="s">
        <v>964</v>
      </c>
      <c r="I58" s="244" t="str">
        <f t="shared" si="0"/>
        <v>50434101d</v>
      </c>
      <c r="J58" s="237" t="str">
        <f t="shared" si="1"/>
        <v>50434101026 03</v>
      </c>
      <c r="K58" s="5" t="s">
        <v>142</v>
      </c>
      <c r="L58" s="237" t="str">
        <f t="shared" si="2"/>
        <v>50434101026 03B</v>
      </c>
      <c r="M58" s="5" t="str">
        <f t="shared" si="3"/>
        <v>Slovenská kanoistikadBMariana Petrušová</v>
      </c>
    </row>
    <row r="59" spans="1:13">
      <c r="A59" s="236" t="s">
        <v>345</v>
      </c>
      <c r="B59" s="265" t="s">
        <v>346</v>
      </c>
      <c r="C59" s="285" t="s">
        <v>1322</v>
      </c>
      <c r="D59" s="268">
        <v>31000</v>
      </c>
      <c r="E59" s="243">
        <v>0</v>
      </c>
      <c r="F59" s="263" t="s">
        <v>234</v>
      </c>
      <c r="G59" s="267" t="s">
        <v>10</v>
      </c>
      <c r="H59" s="267" t="s">
        <v>964</v>
      </c>
      <c r="I59" s="244" t="str">
        <f t="shared" si="0"/>
        <v>50434101d</v>
      </c>
      <c r="J59" s="237" t="str">
        <f t="shared" si="1"/>
        <v>50434101026 03</v>
      </c>
      <c r="K59" s="5" t="s">
        <v>142</v>
      </c>
      <c r="L59" s="237" t="str">
        <f t="shared" si="2"/>
        <v>50434101026 03B</v>
      </c>
      <c r="M59" s="5" t="str">
        <f t="shared" si="3"/>
        <v>Slovenská kanoistikadBMarko Mirgorodský</v>
      </c>
    </row>
    <row r="60" spans="1:13">
      <c r="A60" s="236" t="s">
        <v>345</v>
      </c>
      <c r="B60" s="265" t="s">
        <v>346</v>
      </c>
      <c r="C60" s="285" t="s">
        <v>1323</v>
      </c>
      <c r="D60" s="268">
        <v>28125</v>
      </c>
      <c r="E60" s="243">
        <v>0</v>
      </c>
      <c r="F60" s="263" t="s">
        <v>234</v>
      </c>
      <c r="G60" s="267" t="s">
        <v>10</v>
      </c>
      <c r="H60" s="267" t="s">
        <v>964</v>
      </c>
      <c r="I60" s="244" t="str">
        <f t="shared" si="0"/>
        <v>50434101d</v>
      </c>
      <c r="J60" s="237" t="str">
        <f t="shared" si="1"/>
        <v>50434101026 03</v>
      </c>
      <c r="K60" s="5" t="s">
        <v>142</v>
      </c>
      <c r="L60" s="237" t="str">
        <f t="shared" si="2"/>
        <v>50434101026 03B</v>
      </c>
      <c r="M60" s="5" t="str">
        <f t="shared" si="3"/>
        <v>Slovenská kanoistikadBMartin Hvojník, Zsolt Libai, Richard Németh</v>
      </c>
    </row>
    <row r="61" spans="1:13">
      <c r="A61" s="236" t="s">
        <v>345</v>
      </c>
      <c r="B61" s="265" t="s">
        <v>346</v>
      </c>
      <c r="C61" s="285" t="s">
        <v>1324</v>
      </c>
      <c r="D61" s="268">
        <v>7813</v>
      </c>
      <c r="E61" s="243">
        <v>0</v>
      </c>
      <c r="F61" s="263" t="s">
        <v>234</v>
      </c>
      <c r="G61" s="267" t="s">
        <v>10</v>
      </c>
      <c r="H61" s="267" t="s">
        <v>964</v>
      </c>
      <c r="I61" s="244" t="str">
        <f t="shared" si="0"/>
        <v>50434101d</v>
      </c>
      <c r="J61" s="237" t="str">
        <f t="shared" si="1"/>
        <v>50434101026 03</v>
      </c>
      <c r="K61" s="5" t="s">
        <v>142</v>
      </c>
      <c r="L61" s="237" t="str">
        <f t="shared" si="2"/>
        <v>50434101026 03B</v>
      </c>
      <c r="M61" s="5" t="str">
        <f t="shared" si="3"/>
        <v>Slovenská kanoistikadBMartin Nemček</v>
      </c>
    </row>
    <row r="62" spans="1:13">
      <c r="A62" s="236" t="s">
        <v>345</v>
      </c>
      <c r="B62" s="265" t="s">
        <v>346</v>
      </c>
      <c r="C62" s="285" t="s">
        <v>1325</v>
      </c>
      <c r="D62" s="268">
        <v>62000</v>
      </c>
      <c r="E62" s="243">
        <v>0</v>
      </c>
      <c r="F62" s="263" t="s">
        <v>234</v>
      </c>
      <c r="G62" s="267" t="s">
        <v>10</v>
      </c>
      <c r="H62" s="267" t="s">
        <v>964</v>
      </c>
      <c r="I62" s="244" t="str">
        <f t="shared" si="0"/>
        <v>50434101d</v>
      </c>
      <c r="J62" s="237" t="str">
        <f t="shared" si="1"/>
        <v>50434101026 03</v>
      </c>
      <c r="K62" s="5" t="s">
        <v>142</v>
      </c>
      <c r="L62" s="237" t="str">
        <f t="shared" si="2"/>
        <v>50434101026 03B</v>
      </c>
      <c r="M62" s="5" t="str">
        <f t="shared" si="3"/>
        <v>Slovenská kanoistikadBMatej Beňuš</v>
      </c>
    </row>
    <row r="63" spans="1:13">
      <c r="A63" s="236" t="s">
        <v>345</v>
      </c>
      <c r="B63" s="265" t="s">
        <v>346</v>
      </c>
      <c r="C63" s="285" t="s">
        <v>1326</v>
      </c>
      <c r="D63" s="268">
        <v>5000</v>
      </c>
      <c r="E63" s="243">
        <v>0</v>
      </c>
      <c r="F63" s="263" t="s">
        <v>234</v>
      </c>
      <c r="G63" s="267" t="s">
        <v>10</v>
      </c>
      <c r="H63" s="267" t="s">
        <v>964</v>
      </c>
      <c r="I63" s="244" t="str">
        <f t="shared" si="0"/>
        <v>50434101d</v>
      </c>
      <c r="J63" s="237" t="str">
        <f t="shared" si="1"/>
        <v>50434101026 03</v>
      </c>
      <c r="K63" s="5" t="s">
        <v>142</v>
      </c>
      <c r="L63" s="237" t="str">
        <f t="shared" si="2"/>
        <v>50434101026 03B</v>
      </c>
      <c r="M63" s="5" t="str">
        <f t="shared" si="3"/>
        <v>Slovenská kanoistikadBMatej Pašek</v>
      </c>
    </row>
    <row r="64" spans="1:13">
      <c r="A64" s="236" t="s">
        <v>345</v>
      </c>
      <c r="B64" s="265" t="s">
        <v>346</v>
      </c>
      <c r="C64" s="285" t="s">
        <v>1327</v>
      </c>
      <c r="D64" s="268">
        <v>26000</v>
      </c>
      <c r="E64" s="243">
        <v>0</v>
      </c>
      <c r="F64" s="263" t="s">
        <v>234</v>
      </c>
      <c r="G64" s="267" t="s">
        <v>10</v>
      </c>
      <c r="H64" s="267" t="s">
        <v>964</v>
      </c>
      <c r="I64" s="244" t="str">
        <f t="shared" si="0"/>
        <v>50434101d</v>
      </c>
      <c r="J64" s="237" t="str">
        <f t="shared" si="1"/>
        <v>50434101026 03</v>
      </c>
      <c r="K64" s="5" t="s">
        <v>142</v>
      </c>
      <c r="L64" s="237" t="str">
        <f t="shared" si="2"/>
        <v>50434101026 03B</v>
      </c>
      <c r="M64" s="5" t="str">
        <f t="shared" si="3"/>
        <v>Slovenská kanoistikadBMatúš Jedinák</v>
      </c>
    </row>
    <row r="65" spans="1:13">
      <c r="A65" s="236" t="s">
        <v>345</v>
      </c>
      <c r="B65" s="265" t="s">
        <v>346</v>
      </c>
      <c r="C65" s="285" t="s">
        <v>1328</v>
      </c>
      <c r="D65" s="269">
        <v>15000</v>
      </c>
      <c r="E65" s="243">
        <v>0</v>
      </c>
      <c r="F65" s="263" t="s">
        <v>234</v>
      </c>
      <c r="G65" s="267" t="s">
        <v>10</v>
      </c>
      <c r="H65" s="267" t="s">
        <v>964</v>
      </c>
      <c r="I65" s="244" t="str">
        <f t="shared" si="0"/>
        <v>50434101d</v>
      </c>
      <c r="J65" s="237" t="str">
        <f t="shared" si="1"/>
        <v>50434101026 03</v>
      </c>
      <c r="K65" s="5" t="s">
        <v>142</v>
      </c>
      <c r="L65" s="237" t="str">
        <f t="shared" si="2"/>
        <v>50434101026 03B</v>
      </c>
      <c r="M65" s="5" t="str">
        <f t="shared" si="3"/>
        <v>Slovenská kanoistikadBMichaela Haššová</v>
      </c>
    </row>
    <row r="66" spans="1:13">
      <c r="A66" s="236" t="s">
        <v>345</v>
      </c>
      <c r="B66" s="265" t="s">
        <v>346</v>
      </c>
      <c r="C66" s="285" t="s">
        <v>1329</v>
      </c>
      <c r="D66" s="269">
        <v>52000</v>
      </c>
      <c r="E66" s="243">
        <v>0</v>
      </c>
      <c r="F66" s="263" t="s">
        <v>234</v>
      </c>
      <c r="G66" s="267" t="s">
        <v>10</v>
      </c>
      <c r="H66" s="267" t="s">
        <v>964</v>
      </c>
      <c r="I66" s="244" t="str">
        <f t="shared" ref="I66:I129" si="4">A66&amp;F66</f>
        <v>50434101d</v>
      </c>
      <c r="J66" s="237" t="str">
        <f t="shared" ref="J66:J129" si="5">A66&amp;G66</f>
        <v>50434101026 03</v>
      </c>
      <c r="K66" s="5" t="s">
        <v>142</v>
      </c>
      <c r="L66" s="237" t="str">
        <f t="shared" ref="L66:L129" si="6">A66&amp;G66&amp;H66</f>
        <v>50434101026 03B</v>
      </c>
      <c r="M66" s="5" t="str">
        <f t="shared" ref="M66:M129" si="7">B66&amp;F66&amp;H66&amp;C66</f>
        <v>Slovenská kanoistikadBMichal Martikán</v>
      </c>
    </row>
    <row r="67" spans="1:13">
      <c r="A67" s="236" t="s">
        <v>345</v>
      </c>
      <c r="B67" s="265" t="s">
        <v>346</v>
      </c>
      <c r="C67" s="285" t="s">
        <v>1330</v>
      </c>
      <c r="D67" s="269">
        <v>26000</v>
      </c>
      <c r="E67" s="243">
        <v>0</v>
      </c>
      <c r="F67" s="263" t="s">
        <v>234</v>
      </c>
      <c r="G67" s="267" t="s">
        <v>10</v>
      </c>
      <c r="H67" s="267" t="s">
        <v>964</v>
      </c>
      <c r="I67" s="244" t="str">
        <f t="shared" si="4"/>
        <v>50434101d</v>
      </c>
      <c r="J67" s="237" t="str">
        <f t="shared" si="5"/>
        <v>50434101026 03</v>
      </c>
      <c r="K67" s="5" t="s">
        <v>142</v>
      </c>
      <c r="L67" s="237" t="str">
        <f t="shared" si="6"/>
        <v>50434101026 03B</v>
      </c>
      <c r="M67" s="5" t="str">
        <f t="shared" si="7"/>
        <v>Slovenská kanoistikadBMonika Škáchová</v>
      </c>
    </row>
    <row r="68" spans="1:13">
      <c r="A68" s="236" t="s">
        <v>345</v>
      </c>
      <c r="B68" s="265" t="s">
        <v>346</v>
      </c>
      <c r="C68" s="285" t="s">
        <v>1331</v>
      </c>
      <c r="D68" s="269">
        <v>72000</v>
      </c>
      <c r="E68" s="243">
        <v>0</v>
      </c>
      <c r="F68" s="263" t="s">
        <v>234</v>
      </c>
      <c r="G68" s="267" t="s">
        <v>10</v>
      </c>
      <c r="H68" s="267" t="s">
        <v>964</v>
      </c>
      <c r="I68" s="244" t="str">
        <f t="shared" si="4"/>
        <v>50434101d</v>
      </c>
      <c r="J68" s="237" t="str">
        <f t="shared" si="5"/>
        <v>50434101026 03</v>
      </c>
      <c r="K68" s="5" t="s">
        <v>142</v>
      </c>
      <c r="L68" s="237" t="str">
        <f t="shared" si="6"/>
        <v>50434101026 03B</v>
      </c>
      <c r="M68" s="5" t="str">
        <f t="shared" si="7"/>
        <v>Slovenská kanoistikadBPeter Gelle, Adam Botek</v>
      </c>
    </row>
    <row r="69" spans="1:13">
      <c r="A69" s="236" t="s">
        <v>345</v>
      </c>
      <c r="B69" s="265" t="s">
        <v>346</v>
      </c>
      <c r="C69" s="285" t="s">
        <v>1332</v>
      </c>
      <c r="D69" s="269">
        <v>26000</v>
      </c>
      <c r="E69" s="243">
        <v>0</v>
      </c>
      <c r="F69" s="263" t="s">
        <v>234</v>
      </c>
      <c r="G69" s="267" t="s">
        <v>10</v>
      </c>
      <c r="H69" s="267" t="s">
        <v>964</v>
      </c>
      <c r="I69" s="244" t="str">
        <f t="shared" si="4"/>
        <v>50434101d</v>
      </c>
      <c r="J69" s="237" t="str">
        <f t="shared" si="5"/>
        <v>50434101026 03</v>
      </c>
      <c r="K69" s="5" t="s">
        <v>142</v>
      </c>
      <c r="L69" s="237" t="str">
        <f t="shared" si="6"/>
        <v>50434101026 03B</v>
      </c>
      <c r="M69" s="5" t="str">
        <f t="shared" si="7"/>
        <v>Slovenská kanoistikadBCsaba Zalka</v>
      </c>
    </row>
    <row r="70" spans="1:13">
      <c r="A70" s="236" t="s">
        <v>345</v>
      </c>
      <c r="B70" s="265" t="s">
        <v>346</v>
      </c>
      <c r="C70" s="285" t="s">
        <v>1333</v>
      </c>
      <c r="D70" s="269">
        <v>37250</v>
      </c>
      <c r="E70" s="243">
        <v>0</v>
      </c>
      <c r="F70" s="263" t="s">
        <v>234</v>
      </c>
      <c r="G70" s="267" t="s">
        <v>10</v>
      </c>
      <c r="H70" s="267" t="s">
        <v>964</v>
      </c>
      <c r="I70" s="244" t="str">
        <f t="shared" si="4"/>
        <v>50434101d</v>
      </c>
      <c r="J70" s="237" t="str">
        <f t="shared" si="5"/>
        <v>50434101026 03</v>
      </c>
      <c r="K70" s="5" t="s">
        <v>142</v>
      </c>
      <c r="L70" s="237" t="str">
        <f t="shared" si="6"/>
        <v>50434101026 03B</v>
      </c>
      <c r="M70" s="5" t="str">
        <f t="shared" si="7"/>
        <v>Slovenská kanoistikadBSamuel Baláž, Milan Fraňa</v>
      </c>
    </row>
    <row r="71" spans="1:13">
      <c r="A71" s="236" t="s">
        <v>345</v>
      </c>
      <c r="B71" s="265" t="s">
        <v>346</v>
      </c>
      <c r="C71" s="285" t="s">
        <v>1334</v>
      </c>
      <c r="D71" s="269">
        <v>12500</v>
      </c>
      <c r="E71" s="243">
        <v>0</v>
      </c>
      <c r="F71" s="263" t="s">
        <v>234</v>
      </c>
      <c r="G71" s="267" t="s">
        <v>10</v>
      </c>
      <c r="H71" s="267" t="s">
        <v>964</v>
      </c>
      <c r="I71" s="244" t="str">
        <f t="shared" si="4"/>
        <v>50434101d</v>
      </c>
      <c r="J71" s="237" t="str">
        <f t="shared" si="5"/>
        <v>50434101026 03</v>
      </c>
      <c r="K71" s="5" t="s">
        <v>142</v>
      </c>
      <c r="L71" s="237" t="str">
        <f t="shared" si="6"/>
        <v>50434101026 03B</v>
      </c>
      <c r="M71" s="5" t="str">
        <f t="shared" si="7"/>
        <v>Slovenská kanoistikadBSimona Maceková</v>
      </c>
    </row>
    <row r="72" spans="1:13">
      <c r="A72" s="236" t="s">
        <v>345</v>
      </c>
      <c r="B72" s="265" t="s">
        <v>346</v>
      </c>
      <c r="C72" s="285" t="s">
        <v>1335</v>
      </c>
      <c r="D72" s="269">
        <v>26000</v>
      </c>
      <c r="E72" s="243">
        <v>0</v>
      </c>
      <c r="F72" s="263" t="s">
        <v>234</v>
      </c>
      <c r="G72" s="267" t="s">
        <v>10</v>
      </c>
      <c r="H72" s="267" t="s">
        <v>964</v>
      </c>
      <c r="I72" s="244" t="str">
        <f t="shared" si="4"/>
        <v>50434101d</v>
      </c>
      <c r="J72" s="237" t="str">
        <f t="shared" si="5"/>
        <v>50434101026 03</v>
      </c>
      <c r="K72" s="5" t="s">
        <v>142</v>
      </c>
      <c r="L72" s="237" t="str">
        <f t="shared" si="6"/>
        <v>50434101026 03B</v>
      </c>
      <c r="M72" s="5" t="str">
        <f t="shared" si="7"/>
        <v>Slovenská kanoistikadBSoňa Stanovská</v>
      </c>
    </row>
    <row r="73" spans="1:13">
      <c r="A73" s="236" t="s">
        <v>345</v>
      </c>
      <c r="B73" s="265" t="s">
        <v>346</v>
      </c>
      <c r="C73" s="285" t="s">
        <v>1336</v>
      </c>
      <c r="D73" s="269">
        <v>5000</v>
      </c>
      <c r="E73" s="243">
        <v>0</v>
      </c>
      <c r="F73" s="263" t="s">
        <v>234</v>
      </c>
      <c r="G73" s="267" t="s">
        <v>10</v>
      </c>
      <c r="H73" s="267" t="s">
        <v>964</v>
      </c>
      <c r="I73" s="244" t="str">
        <f t="shared" si="4"/>
        <v>50434101d</v>
      </c>
      <c r="J73" s="237" t="str">
        <f t="shared" si="5"/>
        <v>50434101026 03</v>
      </c>
      <c r="K73" s="5" t="s">
        <v>142</v>
      </c>
      <c r="L73" s="237" t="str">
        <f t="shared" si="6"/>
        <v>50434101026 03B</v>
      </c>
      <c r="M73" s="5" t="str">
        <f t="shared" si="7"/>
        <v>Slovenská kanoistikadBTomáš Holka</v>
      </c>
    </row>
    <row r="74" spans="1:13">
      <c r="A74" s="252" t="s">
        <v>51</v>
      </c>
      <c r="B74" s="265" t="s">
        <v>52</v>
      </c>
      <c r="C74" s="239" t="s">
        <v>1127</v>
      </c>
      <c r="D74" s="242">
        <v>1299636</v>
      </c>
      <c r="E74" s="243">
        <v>0</v>
      </c>
      <c r="F74" s="236" t="s">
        <v>231</v>
      </c>
      <c r="G74" s="239" t="s">
        <v>6</v>
      </c>
      <c r="H74" s="239" t="s">
        <v>964</v>
      </c>
      <c r="I74" s="278" t="str">
        <f t="shared" si="4"/>
        <v>42133700a</v>
      </c>
      <c r="J74" s="237" t="str">
        <f t="shared" si="5"/>
        <v>42133700026 02</v>
      </c>
      <c r="K74" s="5" t="s">
        <v>15</v>
      </c>
      <c r="L74" s="237" t="str">
        <f t="shared" si="6"/>
        <v>42133700026 02B</v>
      </c>
      <c r="M74" s="5" t="str">
        <f t="shared" si="7"/>
        <v>Slovenská lyžiarska asociáciaaBlyžovanie - bežné transfery</v>
      </c>
    </row>
    <row r="75" spans="1:13">
      <c r="A75" s="252" t="s">
        <v>51</v>
      </c>
      <c r="B75" s="265" t="s">
        <v>52</v>
      </c>
      <c r="C75" s="239" t="s">
        <v>1244</v>
      </c>
      <c r="D75" s="242">
        <v>7000</v>
      </c>
      <c r="E75" s="243">
        <v>0</v>
      </c>
      <c r="F75" s="236" t="s">
        <v>231</v>
      </c>
      <c r="G75" s="239" t="s">
        <v>6</v>
      </c>
      <c r="H75" s="239" t="s">
        <v>965</v>
      </c>
      <c r="I75" s="278" t="str">
        <f t="shared" si="4"/>
        <v>42133700a</v>
      </c>
      <c r="J75" s="237" t="str">
        <f t="shared" si="5"/>
        <v>42133700026 02</v>
      </c>
      <c r="K75" s="5" t="s">
        <v>15</v>
      </c>
      <c r="L75" s="237" t="str">
        <f t="shared" si="6"/>
        <v>42133700026 02K</v>
      </c>
      <c r="M75" s="5" t="str">
        <f t="shared" si="7"/>
        <v>Slovenská lyžiarska asociáciaaKlyžovanie - kapitálové transfery (1x motorová štvorkolka na prepravu materiálu a stavbu tratí na podujatiach lyžovania na tráve)</v>
      </c>
    </row>
    <row r="76" spans="1:13">
      <c r="A76" s="236" t="s">
        <v>51</v>
      </c>
      <c r="B76" s="265" t="s">
        <v>52</v>
      </c>
      <c r="C76" s="285" t="s">
        <v>1337</v>
      </c>
      <c r="D76" s="268">
        <v>56000</v>
      </c>
      <c r="E76" s="243">
        <v>0</v>
      </c>
      <c r="F76" s="263" t="s">
        <v>234</v>
      </c>
      <c r="G76" s="267" t="s">
        <v>10</v>
      </c>
      <c r="H76" s="267" t="s">
        <v>964</v>
      </c>
      <c r="I76" s="244" t="str">
        <f t="shared" si="4"/>
        <v>42133700d</v>
      </c>
      <c r="J76" s="237" t="str">
        <f t="shared" si="5"/>
        <v>42133700026 03</v>
      </c>
      <c r="K76" s="5" t="s">
        <v>15</v>
      </c>
      <c r="L76" s="237" t="str">
        <f t="shared" si="6"/>
        <v>42133700026 03B</v>
      </c>
      <c r="M76" s="5" t="str">
        <f t="shared" si="7"/>
        <v>Slovenská lyžiarska asociáciadBAndreas Žampa, Matej Falat</v>
      </c>
    </row>
    <row r="77" spans="1:13">
      <c r="A77" s="236" t="s">
        <v>51</v>
      </c>
      <c r="B77" s="265" t="s">
        <v>52</v>
      </c>
      <c r="C77" s="285" t="s">
        <v>1338</v>
      </c>
      <c r="D77" s="268">
        <v>52000</v>
      </c>
      <c r="E77" s="243">
        <v>0</v>
      </c>
      <c r="F77" s="263" t="s">
        <v>234</v>
      </c>
      <c r="G77" s="267" t="s">
        <v>10</v>
      </c>
      <c r="H77" s="267" t="s">
        <v>964</v>
      </c>
      <c r="I77" s="244" t="str">
        <f t="shared" si="4"/>
        <v>42133700d</v>
      </c>
      <c r="J77" s="237" t="str">
        <f t="shared" si="5"/>
        <v>42133700026 03</v>
      </c>
      <c r="K77" s="5" t="s">
        <v>15</v>
      </c>
      <c r="L77" s="237" t="str">
        <f t="shared" si="6"/>
        <v>42133700026 03B</v>
      </c>
      <c r="M77" s="5" t="str">
        <f t="shared" si="7"/>
        <v>Slovenská lyžiarska asociáciadBPetra Vlhová</v>
      </c>
    </row>
    <row r="78" spans="1:13">
      <c r="A78" s="236" t="s">
        <v>51</v>
      </c>
      <c r="B78" s="265" t="s">
        <v>52</v>
      </c>
      <c r="C78" s="285" t="s">
        <v>1339</v>
      </c>
      <c r="D78" s="268">
        <v>15000</v>
      </c>
      <c r="E78" s="243">
        <v>0</v>
      </c>
      <c r="F78" s="263" t="s">
        <v>234</v>
      </c>
      <c r="G78" s="267" t="s">
        <v>10</v>
      </c>
      <c r="H78" s="267" t="s">
        <v>964</v>
      </c>
      <c r="I78" s="244" t="str">
        <f t="shared" si="4"/>
        <v>42133700d</v>
      </c>
      <c r="J78" s="237" t="str">
        <f t="shared" si="5"/>
        <v>42133700026 03</v>
      </c>
      <c r="K78" s="5" t="s">
        <v>15</v>
      </c>
      <c r="L78" s="237" t="str">
        <f t="shared" si="6"/>
        <v>42133700026 03B</v>
      </c>
      <c r="M78" s="5" t="str">
        <f t="shared" si="7"/>
        <v>Slovenská lyžiarska asociáciadBSamuel Jaroš</v>
      </c>
    </row>
    <row r="79" spans="1:13">
      <c r="A79" s="252" t="s">
        <v>53</v>
      </c>
      <c r="B79" s="265" t="s">
        <v>1052</v>
      </c>
      <c r="C79" s="267" t="s">
        <v>1128</v>
      </c>
      <c r="D79" s="269">
        <v>162299</v>
      </c>
      <c r="E79" s="243">
        <v>0</v>
      </c>
      <c r="F79" s="263" t="s">
        <v>231</v>
      </c>
      <c r="G79" s="239" t="s">
        <v>6</v>
      </c>
      <c r="H79" s="239" t="s">
        <v>964</v>
      </c>
      <c r="I79" s="278" t="str">
        <f t="shared" si="4"/>
        <v>30813883a</v>
      </c>
      <c r="J79" s="237" t="str">
        <f t="shared" si="5"/>
        <v>30813883026 02</v>
      </c>
      <c r="K79" s="5" t="s">
        <v>54</v>
      </c>
      <c r="L79" s="237" t="str">
        <f t="shared" si="6"/>
        <v>30813883026 02B</v>
      </c>
      <c r="M79" s="5" t="str">
        <f t="shared" si="7"/>
        <v>Slovenská motocyklová federáciaaBmotocyklový šport - bežné transfery</v>
      </c>
    </row>
    <row r="80" spans="1:13">
      <c r="A80" s="252" t="s">
        <v>1047</v>
      </c>
      <c r="B80" s="265" t="s">
        <v>1053</v>
      </c>
      <c r="C80" s="267" t="s">
        <v>1129</v>
      </c>
      <c r="D80" s="269">
        <v>16411</v>
      </c>
      <c r="E80" s="243">
        <v>0</v>
      </c>
      <c r="F80" s="263" t="s">
        <v>231</v>
      </c>
      <c r="G80" s="239" t="s">
        <v>6</v>
      </c>
      <c r="H80" s="239" t="s">
        <v>964</v>
      </c>
      <c r="I80" s="278" t="str">
        <f t="shared" si="4"/>
        <v>34057587a</v>
      </c>
      <c r="J80" s="237" t="str">
        <f t="shared" si="5"/>
        <v>34057587026 02</v>
      </c>
      <c r="K80" s="5" t="s">
        <v>224</v>
      </c>
      <c r="L80" s="237" t="str">
        <f t="shared" si="6"/>
        <v>34057587026 02B</v>
      </c>
      <c r="M80" s="5" t="str">
        <f t="shared" si="7"/>
        <v>Slovenská Muay - Thai asociáciaaBthajský box - bežné transfery</v>
      </c>
    </row>
    <row r="81" spans="1:13">
      <c r="A81" s="252" t="s">
        <v>55</v>
      </c>
      <c r="B81" s="265" t="s">
        <v>56</v>
      </c>
      <c r="C81" s="267" t="s">
        <v>1130</v>
      </c>
      <c r="D81" s="269">
        <v>2403879</v>
      </c>
      <c r="E81" s="243">
        <v>0</v>
      </c>
      <c r="F81" s="273" t="s">
        <v>231</v>
      </c>
      <c r="G81" s="239" t="s">
        <v>6</v>
      </c>
      <c r="H81" s="267" t="s">
        <v>964</v>
      </c>
      <c r="I81" s="278" t="str">
        <f t="shared" si="4"/>
        <v>36068764a</v>
      </c>
      <c r="J81" s="237" t="str">
        <f t="shared" si="5"/>
        <v>36068764026 02</v>
      </c>
      <c r="K81" s="5" t="s">
        <v>57</v>
      </c>
      <c r="L81" s="237" t="str">
        <f t="shared" si="6"/>
        <v>36068764026 02B</v>
      </c>
      <c r="M81" s="5" t="str">
        <f t="shared" si="7"/>
        <v>Slovenská plavecká federáciaaBplavecké športy - bežné transfery</v>
      </c>
    </row>
    <row r="82" spans="1:13">
      <c r="A82" s="252" t="s">
        <v>55</v>
      </c>
      <c r="B82" s="265" t="s">
        <v>56</v>
      </c>
      <c r="C82" s="239" t="s">
        <v>1245</v>
      </c>
      <c r="D82" s="242">
        <v>40000</v>
      </c>
      <c r="E82" s="243">
        <v>0</v>
      </c>
      <c r="F82" s="236" t="s">
        <v>231</v>
      </c>
      <c r="G82" s="239" t="s">
        <v>6</v>
      </c>
      <c r="H82" s="239" t="s">
        <v>965</v>
      </c>
      <c r="I82" s="278" t="str">
        <f t="shared" si="4"/>
        <v>36068764a</v>
      </c>
      <c r="J82" s="237" t="str">
        <f t="shared" si="5"/>
        <v>36068764026 02</v>
      </c>
      <c r="K82" s="5" t="s">
        <v>57</v>
      </c>
      <c r="L82" s="237" t="str">
        <f t="shared" si="6"/>
        <v>36068764026 02K</v>
      </c>
      <c r="M82" s="5" t="str">
        <f t="shared" si="7"/>
        <v>Slovenská plavecká federáciaaKplavecké športy - kapitálové transfery (mikrobus pre 9 osôb)</v>
      </c>
    </row>
    <row r="83" spans="1:13">
      <c r="A83" s="236" t="s">
        <v>55</v>
      </c>
      <c r="B83" s="265" t="s">
        <v>56</v>
      </c>
      <c r="C83" s="285" t="s">
        <v>1340</v>
      </c>
      <c r="D83" s="268">
        <v>10000</v>
      </c>
      <c r="E83" s="243">
        <v>0</v>
      </c>
      <c r="F83" s="263" t="s">
        <v>234</v>
      </c>
      <c r="G83" s="267" t="s">
        <v>10</v>
      </c>
      <c r="H83" s="267" t="s">
        <v>964</v>
      </c>
      <c r="I83" s="244" t="str">
        <f t="shared" si="4"/>
        <v>36068764d</v>
      </c>
      <c r="J83" s="237" t="str">
        <f t="shared" si="5"/>
        <v>36068764026 03</v>
      </c>
      <c r="K83" s="5" t="s">
        <v>57</v>
      </c>
      <c r="L83" s="237" t="str">
        <f t="shared" si="6"/>
        <v>36068764026 03B</v>
      </c>
      <c r="M83" s="5" t="str">
        <f t="shared" si="7"/>
        <v>Slovenská plavecká federáciadBRichard Nagy</v>
      </c>
    </row>
    <row r="84" spans="1:13">
      <c r="A84" s="236" t="s">
        <v>55</v>
      </c>
      <c r="B84" s="265" t="s">
        <v>56</v>
      </c>
      <c r="C84" s="285" t="s">
        <v>1341</v>
      </c>
      <c r="D84" s="268">
        <v>5000</v>
      </c>
      <c r="E84" s="243">
        <v>0</v>
      </c>
      <c r="F84" s="263" t="s">
        <v>234</v>
      </c>
      <c r="G84" s="267" t="s">
        <v>10</v>
      </c>
      <c r="H84" s="267" t="s">
        <v>964</v>
      </c>
      <c r="I84" s="244" t="str">
        <f t="shared" si="4"/>
        <v>36068764d</v>
      </c>
      <c r="J84" s="237" t="str">
        <f t="shared" si="5"/>
        <v>36068764026 03</v>
      </c>
      <c r="K84" s="5" t="s">
        <v>57</v>
      </c>
      <c r="L84" s="237" t="str">
        <f t="shared" si="6"/>
        <v>36068764026 03B</v>
      </c>
      <c r="M84" s="5" t="str">
        <f t="shared" si="7"/>
        <v>Slovenská plavecká federáciadBTamara Potocká</v>
      </c>
    </row>
    <row r="85" spans="1:13">
      <c r="A85" s="252" t="s">
        <v>58</v>
      </c>
      <c r="B85" s="265" t="s">
        <v>59</v>
      </c>
      <c r="C85" s="239" t="s">
        <v>1131</v>
      </c>
      <c r="D85" s="242">
        <v>25925</v>
      </c>
      <c r="E85" s="243">
        <v>0</v>
      </c>
      <c r="F85" s="236" t="s">
        <v>231</v>
      </c>
      <c r="G85" s="239" t="s">
        <v>6</v>
      </c>
      <c r="H85" s="239" t="s">
        <v>964</v>
      </c>
      <c r="I85" s="278" t="str">
        <f t="shared" si="4"/>
        <v>30851459a</v>
      </c>
      <c r="J85" s="237" t="str">
        <f t="shared" si="5"/>
        <v>30851459026 02</v>
      </c>
      <c r="K85" s="5" t="s">
        <v>209</v>
      </c>
      <c r="L85" s="237" t="str">
        <f t="shared" si="6"/>
        <v>30851459026 02B</v>
      </c>
      <c r="M85" s="5" t="str">
        <f t="shared" si="7"/>
        <v>Slovenská rugbyová úniaaBrugby - bežné transfery</v>
      </c>
    </row>
    <row r="86" spans="1:13">
      <c r="A86" s="252" t="s">
        <v>60</v>
      </c>
      <c r="B86" s="265" t="s">
        <v>61</v>
      </c>
      <c r="C86" s="239" t="s">
        <v>1132</v>
      </c>
      <c r="D86" s="242">
        <v>15000</v>
      </c>
      <c r="E86" s="243">
        <v>0</v>
      </c>
      <c r="F86" s="236" t="s">
        <v>231</v>
      </c>
      <c r="G86" s="239" t="s">
        <v>6</v>
      </c>
      <c r="H86" s="239" t="s">
        <v>964</v>
      </c>
      <c r="I86" s="278" t="str">
        <f t="shared" si="4"/>
        <v>37998919a</v>
      </c>
      <c r="J86" s="237" t="str">
        <f t="shared" si="5"/>
        <v>37998919026 02</v>
      </c>
      <c r="K86" s="5" t="s">
        <v>62</v>
      </c>
      <c r="L86" s="237" t="str">
        <f t="shared" si="6"/>
        <v>37998919026 02B</v>
      </c>
      <c r="M86" s="5" t="str">
        <f t="shared" si="7"/>
        <v>Slovenská skialpinistická asociáciaaBskialpinizmus - bežné transfery</v>
      </c>
    </row>
    <row r="87" spans="1:13">
      <c r="A87" s="252" t="s">
        <v>63</v>
      </c>
      <c r="B87" s="265" t="s">
        <v>64</v>
      </c>
      <c r="C87" s="267" t="s">
        <v>1133</v>
      </c>
      <c r="D87" s="269">
        <v>54919</v>
      </c>
      <c r="E87" s="243">
        <v>0</v>
      </c>
      <c r="F87" s="263" t="s">
        <v>231</v>
      </c>
      <c r="G87" s="267" t="s">
        <v>6</v>
      </c>
      <c r="H87" s="267" t="s">
        <v>964</v>
      </c>
      <c r="I87" s="278" t="str">
        <f t="shared" si="4"/>
        <v>17316723a</v>
      </c>
      <c r="J87" s="237" t="str">
        <f t="shared" si="5"/>
        <v>17316723026 02</v>
      </c>
      <c r="K87" s="5" t="s">
        <v>217</v>
      </c>
      <c r="L87" s="237" t="str">
        <f t="shared" si="6"/>
        <v>17316723026 02B</v>
      </c>
      <c r="M87" s="5" t="str">
        <f t="shared" si="7"/>
        <v>Slovenská softballová asociáciaaBsoftbal - bežné transfery</v>
      </c>
    </row>
    <row r="88" spans="1:13">
      <c r="A88" s="252" t="s">
        <v>65</v>
      </c>
      <c r="B88" s="265" t="s">
        <v>66</v>
      </c>
      <c r="C88" s="267" t="s">
        <v>1134</v>
      </c>
      <c r="D88" s="269">
        <v>17284</v>
      </c>
      <c r="E88" s="243">
        <v>0</v>
      </c>
      <c r="F88" s="263" t="s">
        <v>231</v>
      </c>
      <c r="G88" s="267" t="s">
        <v>6</v>
      </c>
      <c r="H88" s="267" t="s">
        <v>964</v>
      </c>
      <c r="I88" s="278" t="str">
        <f t="shared" si="4"/>
        <v>30807018a</v>
      </c>
      <c r="J88" s="237" t="str">
        <f t="shared" si="5"/>
        <v>30807018026 02</v>
      </c>
      <c r="K88" s="5" t="s">
        <v>218</v>
      </c>
      <c r="L88" s="237" t="str">
        <f t="shared" si="6"/>
        <v>30807018026 02B</v>
      </c>
      <c r="M88" s="5" t="str">
        <f t="shared" si="7"/>
        <v>Slovenská squashová asociáciaaBsquash - bežné transfery</v>
      </c>
    </row>
    <row r="89" spans="1:13">
      <c r="A89" s="252" t="s">
        <v>67</v>
      </c>
      <c r="B89" s="265" t="s">
        <v>68</v>
      </c>
      <c r="C89" s="267" t="s">
        <v>1135</v>
      </c>
      <c r="D89" s="269">
        <v>264768</v>
      </c>
      <c r="E89" s="243">
        <v>0</v>
      </c>
      <c r="F89" s="263" t="s">
        <v>231</v>
      </c>
      <c r="G89" s="267" t="s">
        <v>6</v>
      </c>
      <c r="H89" s="267" t="s">
        <v>964</v>
      </c>
      <c r="I89" s="278" t="str">
        <f t="shared" si="4"/>
        <v>31745466a</v>
      </c>
      <c r="J89" s="237" t="str">
        <f t="shared" si="5"/>
        <v>31745466026 02</v>
      </c>
      <c r="K89" s="5" t="s">
        <v>69</v>
      </c>
      <c r="L89" s="237" t="str">
        <f t="shared" si="6"/>
        <v>31745466026 02B</v>
      </c>
      <c r="M89" s="5" t="str">
        <f t="shared" si="7"/>
        <v>Slovenská triatlonová úniaaBtriatlon - bežné transfery</v>
      </c>
    </row>
    <row r="90" spans="1:13">
      <c r="A90" s="252" t="s">
        <v>70</v>
      </c>
      <c r="B90" s="265" t="s">
        <v>71</v>
      </c>
      <c r="C90" s="267" t="s">
        <v>1136</v>
      </c>
      <c r="D90" s="269">
        <v>2075376</v>
      </c>
      <c r="E90" s="243">
        <v>0</v>
      </c>
      <c r="F90" s="263" t="s">
        <v>231</v>
      </c>
      <c r="G90" s="267" t="s">
        <v>6</v>
      </c>
      <c r="H90" s="267" t="s">
        <v>964</v>
      </c>
      <c r="I90" s="278" t="str">
        <f t="shared" si="4"/>
        <v>00688819a</v>
      </c>
      <c r="J90" s="237" t="str">
        <f t="shared" si="5"/>
        <v>00688819026 02</v>
      </c>
      <c r="K90" s="5" t="s">
        <v>72</v>
      </c>
      <c r="L90" s="237" t="str">
        <f t="shared" si="6"/>
        <v>00688819026 02B</v>
      </c>
      <c r="M90" s="5" t="str">
        <f t="shared" si="7"/>
        <v>Slovenská volejbalová federáciaaBvolejbal - bežné transfery</v>
      </c>
    </row>
    <row r="91" spans="1:13">
      <c r="A91" s="252" t="s">
        <v>70</v>
      </c>
      <c r="B91" s="265" t="s">
        <v>71</v>
      </c>
      <c r="C91" s="239" t="s">
        <v>1246</v>
      </c>
      <c r="D91" s="242">
        <v>10000</v>
      </c>
      <c r="E91" s="243">
        <v>0</v>
      </c>
      <c r="F91" s="236" t="s">
        <v>231</v>
      </c>
      <c r="G91" s="239" t="s">
        <v>6</v>
      </c>
      <c r="H91" s="239" t="s">
        <v>965</v>
      </c>
      <c r="I91" s="278" t="str">
        <f t="shared" si="4"/>
        <v>00688819a</v>
      </c>
      <c r="J91" s="237" t="str">
        <f t="shared" si="5"/>
        <v>00688819026 02</v>
      </c>
      <c r="K91" s="5" t="s">
        <v>72</v>
      </c>
      <c r="L91" s="237" t="str">
        <f t="shared" si="6"/>
        <v>00688819026 02K</v>
      </c>
      <c r="M91" s="5" t="str">
        <f t="shared" si="7"/>
        <v>Slovenská volejbalová federáciaaKvolejbal - kapitálové transfery (medicínsko - fyzioterapeutický prístroj)</v>
      </c>
    </row>
    <row r="92" spans="1:13">
      <c r="A92" s="252" t="s">
        <v>73</v>
      </c>
      <c r="B92" s="265" t="s">
        <v>74</v>
      </c>
      <c r="C92" s="239" t="s">
        <v>1137</v>
      </c>
      <c r="D92" s="242">
        <v>2686153</v>
      </c>
      <c r="E92" s="243">
        <v>0</v>
      </c>
      <c r="F92" s="236" t="s">
        <v>231</v>
      </c>
      <c r="G92" s="239" t="s">
        <v>6</v>
      </c>
      <c r="H92" s="239" t="s">
        <v>964</v>
      </c>
      <c r="I92" s="278" t="str">
        <f t="shared" si="4"/>
        <v>36063835a</v>
      </c>
      <c r="J92" s="237" t="str">
        <f t="shared" si="5"/>
        <v>36063835026 02</v>
      </c>
      <c r="K92" s="5" t="s">
        <v>8</v>
      </c>
      <c r="L92" s="237" t="str">
        <f t="shared" si="6"/>
        <v>36063835026 02B</v>
      </c>
      <c r="M92" s="5" t="str">
        <f t="shared" si="7"/>
        <v>Slovenský atletický zväzaBatletika - bežné transfery</v>
      </c>
    </row>
    <row r="93" spans="1:13">
      <c r="A93" s="252" t="s">
        <v>73</v>
      </c>
      <c r="B93" s="265" t="s">
        <v>74</v>
      </c>
      <c r="C93" s="239" t="s">
        <v>1247</v>
      </c>
      <c r="D93" s="242">
        <v>120000</v>
      </c>
      <c r="E93" s="243">
        <v>0</v>
      </c>
      <c r="F93" s="236" t="s">
        <v>231</v>
      </c>
      <c r="G93" s="239" t="s">
        <v>6</v>
      </c>
      <c r="H93" s="239" t="s">
        <v>965</v>
      </c>
      <c r="I93" s="278" t="str">
        <f t="shared" si="4"/>
        <v>36063835a</v>
      </c>
      <c r="J93" s="237" t="str">
        <f t="shared" si="5"/>
        <v>36063835026 02</v>
      </c>
      <c r="K93" s="5" t="s">
        <v>8</v>
      </c>
      <c r="L93" s="237" t="str">
        <f t="shared" si="6"/>
        <v>36063835026 02K</v>
      </c>
      <c r="M93" s="5" t="str">
        <f t="shared" si="7"/>
        <v>Slovenský atletický zväzaKatletika - kapitálové transfery (atletické vybavenie, náčinie a náradie na dovybavenie atletických štadiónov, automobil pre potreby zväzu)</v>
      </c>
    </row>
    <row r="94" spans="1:13">
      <c r="A94" s="236" t="s">
        <v>73</v>
      </c>
      <c r="B94" s="265" t="s">
        <v>74</v>
      </c>
      <c r="C94" s="285" t="s">
        <v>1342</v>
      </c>
      <c r="D94" s="268">
        <v>15000</v>
      </c>
      <c r="E94" s="243">
        <v>0</v>
      </c>
      <c r="F94" s="263" t="s">
        <v>234</v>
      </c>
      <c r="G94" s="267" t="s">
        <v>10</v>
      </c>
      <c r="H94" s="267" t="s">
        <v>964</v>
      </c>
      <c r="I94" s="244" t="str">
        <f t="shared" si="4"/>
        <v>36063835d</v>
      </c>
      <c r="J94" s="237" t="str">
        <f t="shared" si="5"/>
        <v>36063835026 03</v>
      </c>
      <c r="K94" s="5" t="s">
        <v>8</v>
      </c>
      <c r="L94" s="237" t="str">
        <f t="shared" si="6"/>
        <v>36063835026 03B</v>
      </c>
      <c r="M94" s="5" t="str">
        <f t="shared" si="7"/>
        <v>Slovenský atletický zväzdBAndrej Paulíny</v>
      </c>
    </row>
    <row r="95" spans="1:13">
      <c r="A95" s="236" t="s">
        <v>73</v>
      </c>
      <c r="B95" s="265" t="s">
        <v>74</v>
      </c>
      <c r="C95" s="285" t="s">
        <v>1343</v>
      </c>
      <c r="D95" s="268">
        <v>5000</v>
      </c>
      <c r="E95" s="243">
        <v>0</v>
      </c>
      <c r="F95" s="263" t="s">
        <v>234</v>
      </c>
      <c r="G95" s="267" t="s">
        <v>10</v>
      </c>
      <c r="H95" s="267" t="s">
        <v>964</v>
      </c>
      <c r="I95" s="244" t="str">
        <f t="shared" si="4"/>
        <v>36063835d</v>
      </c>
      <c r="J95" s="237" t="str">
        <f t="shared" si="5"/>
        <v>36063835026 03</v>
      </c>
      <c r="K95" s="5" t="s">
        <v>8</v>
      </c>
      <c r="L95" s="237" t="str">
        <f t="shared" si="6"/>
        <v>36063835026 03B</v>
      </c>
      <c r="M95" s="5" t="str">
        <f t="shared" si="7"/>
        <v>Slovenský atletický zväzdBDaniel Kováč</v>
      </c>
    </row>
    <row r="96" spans="1:13">
      <c r="A96" s="236" t="s">
        <v>73</v>
      </c>
      <c r="B96" s="265" t="s">
        <v>74</v>
      </c>
      <c r="C96" s="285" t="s">
        <v>1344</v>
      </c>
      <c r="D96" s="268">
        <v>15000</v>
      </c>
      <c r="E96" s="243">
        <v>0</v>
      </c>
      <c r="F96" s="263" t="s">
        <v>234</v>
      </c>
      <c r="G96" s="267" t="s">
        <v>10</v>
      </c>
      <c r="H96" s="267" t="s">
        <v>964</v>
      </c>
      <c r="I96" s="244" t="str">
        <f t="shared" si="4"/>
        <v>36063835d</v>
      </c>
      <c r="J96" s="237" t="str">
        <f t="shared" si="5"/>
        <v>36063835026 03</v>
      </c>
      <c r="K96" s="5" t="s">
        <v>8</v>
      </c>
      <c r="L96" s="237" t="str">
        <f t="shared" si="6"/>
        <v>36063835026 03B</v>
      </c>
      <c r="M96" s="5" t="str">
        <f t="shared" si="7"/>
        <v>Slovenský atletický zväzdBEmma Zapletalová</v>
      </c>
    </row>
    <row r="97" spans="1:13">
      <c r="A97" s="236" t="s">
        <v>73</v>
      </c>
      <c r="B97" s="265" t="s">
        <v>74</v>
      </c>
      <c r="C97" s="285" t="s">
        <v>1345</v>
      </c>
      <c r="D97" s="268">
        <v>15000</v>
      </c>
      <c r="E97" s="243">
        <v>0</v>
      </c>
      <c r="F97" s="263" t="s">
        <v>234</v>
      </c>
      <c r="G97" s="267" t="s">
        <v>10</v>
      </c>
      <c r="H97" s="267" t="s">
        <v>964</v>
      </c>
      <c r="I97" s="244" t="str">
        <f t="shared" si="4"/>
        <v>36063835d</v>
      </c>
      <c r="J97" s="237" t="str">
        <f t="shared" si="5"/>
        <v>36063835026 03</v>
      </c>
      <c r="K97" s="5" t="s">
        <v>8</v>
      </c>
      <c r="L97" s="237" t="str">
        <f t="shared" si="6"/>
        <v>36063835026 03B</v>
      </c>
      <c r="M97" s="5" t="str">
        <f t="shared" si="7"/>
        <v>Slovenský atletický zväzdBGabriela Gajanová</v>
      </c>
    </row>
    <row r="98" spans="1:13" ht="22.5">
      <c r="A98" s="236" t="s">
        <v>73</v>
      </c>
      <c r="B98" s="265" t="s">
        <v>74</v>
      </c>
      <c r="C98" s="285" t="s">
        <v>1346</v>
      </c>
      <c r="D98" s="268">
        <v>9375</v>
      </c>
      <c r="E98" s="243">
        <v>0</v>
      </c>
      <c r="F98" s="263" t="s">
        <v>234</v>
      </c>
      <c r="G98" s="267" t="s">
        <v>10</v>
      </c>
      <c r="H98" s="267" t="s">
        <v>964</v>
      </c>
      <c r="I98" s="244" t="str">
        <f t="shared" si="4"/>
        <v>36063835d</v>
      </c>
      <c r="J98" s="237" t="str">
        <f t="shared" si="5"/>
        <v>36063835026 03</v>
      </c>
      <c r="K98" s="5" t="s">
        <v>8</v>
      </c>
      <c r="L98" s="237" t="str">
        <f t="shared" si="6"/>
        <v>36063835026 03B</v>
      </c>
      <c r="M98" s="5" t="str">
        <f t="shared" si="7"/>
        <v>Slovenský atletický zväzdBIveta Putalová, Daniela Ledecká, Alexandra Bezeková</v>
      </c>
    </row>
    <row r="99" spans="1:13">
      <c r="A99" s="236" t="s">
        <v>73</v>
      </c>
      <c r="B99" s="265" t="s">
        <v>74</v>
      </c>
      <c r="C99" s="285" t="s">
        <v>1347</v>
      </c>
      <c r="D99" s="268">
        <v>26000</v>
      </c>
      <c r="E99" s="243">
        <v>0</v>
      </c>
      <c r="F99" s="263" t="s">
        <v>234</v>
      </c>
      <c r="G99" s="267" t="s">
        <v>10</v>
      </c>
      <c r="H99" s="267" t="s">
        <v>964</v>
      </c>
      <c r="I99" s="244" t="str">
        <f t="shared" si="4"/>
        <v>36063835d</v>
      </c>
      <c r="J99" s="237" t="str">
        <f t="shared" si="5"/>
        <v>36063835026 03</v>
      </c>
      <c r="K99" s="5" t="s">
        <v>8</v>
      </c>
      <c r="L99" s="237" t="str">
        <f t="shared" si="6"/>
        <v>36063835026 03B</v>
      </c>
      <c r="M99" s="5" t="str">
        <f t="shared" si="7"/>
        <v>Slovenský atletický zväzdBJán Volko</v>
      </c>
    </row>
    <row r="100" spans="1:13">
      <c r="A100" s="236" t="s">
        <v>73</v>
      </c>
      <c r="B100" s="265" t="s">
        <v>74</v>
      </c>
      <c r="C100" s="285" t="s">
        <v>1348</v>
      </c>
      <c r="D100" s="268">
        <v>10000</v>
      </c>
      <c r="E100" s="243">
        <v>0</v>
      </c>
      <c r="F100" s="263" t="s">
        <v>234</v>
      </c>
      <c r="G100" s="267" t="s">
        <v>10</v>
      </c>
      <c r="H100" s="267" t="s">
        <v>964</v>
      </c>
      <c r="I100" s="244" t="str">
        <f t="shared" si="4"/>
        <v>36063835d</v>
      </c>
      <c r="J100" s="237" t="str">
        <f t="shared" si="5"/>
        <v>36063835026 03</v>
      </c>
      <c r="K100" s="5" t="s">
        <v>8</v>
      </c>
      <c r="L100" s="237" t="str">
        <f t="shared" si="6"/>
        <v>36063835026 03B</v>
      </c>
      <c r="M100" s="5" t="str">
        <f t="shared" si="7"/>
        <v>Slovenský atletický zväzdBĽubomír Kubiš</v>
      </c>
    </row>
    <row r="101" spans="1:13">
      <c r="A101" s="236" t="s">
        <v>73</v>
      </c>
      <c r="B101" s="265" t="s">
        <v>74</v>
      </c>
      <c r="C101" s="285" t="s">
        <v>1349</v>
      </c>
      <c r="D101" s="268">
        <v>72000</v>
      </c>
      <c r="E101" s="243">
        <v>0</v>
      </c>
      <c r="F101" s="263" t="s">
        <v>234</v>
      </c>
      <c r="G101" s="267" t="s">
        <v>10</v>
      </c>
      <c r="H101" s="267" t="s">
        <v>964</v>
      </c>
      <c r="I101" s="244" t="str">
        <f t="shared" si="4"/>
        <v>36063835d</v>
      </c>
      <c r="J101" s="237" t="str">
        <f t="shared" si="5"/>
        <v>36063835026 03</v>
      </c>
      <c r="K101" s="5" t="s">
        <v>8</v>
      </c>
      <c r="L101" s="237" t="str">
        <f t="shared" si="6"/>
        <v>36063835026 03B</v>
      </c>
      <c r="M101" s="5" t="str">
        <f t="shared" si="7"/>
        <v>Slovenský atletický zväzdBMatej Tóth</v>
      </c>
    </row>
    <row r="102" spans="1:13">
      <c r="A102" s="236" t="s">
        <v>73</v>
      </c>
      <c r="B102" s="265" t="s">
        <v>74</v>
      </c>
      <c r="C102" s="285" t="s">
        <v>1350</v>
      </c>
      <c r="D102" s="268">
        <v>20000</v>
      </c>
      <c r="E102" s="243">
        <v>0</v>
      </c>
      <c r="F102" s="263" t="s">
        <v>234</v>
      </c>
      <c r="G102" s="267" t="s">
        <v>10</v>
      </c>
      <c r="H102" s="267" t="s">
        <v>964</v>
      </c>
      <c r="I102" s="244" t="str">
        <f t="shared" si="4"/>
        <v>36063835d</v>
      </c>
      <c r="J102" s="237" t="str">
        <f t="shared" si="5"/>
        <v>36063835026 03</v>
      </c>
      <c r="K102" s="5" t="s">
        <v>8</v>
      </c>
      <c r="L102" s="237" t="str">
        <f t="shared" si="6"/>
        <v>36063835026 03B</v>
      </c>
      <c r="M102" s="5" t="str">
        <f t="shared" si="7"/>
        <v>Slovenský atletický zväzdBMatúš Bubeník</v>
      </c>
    </row>
    <row r="103" spans="1:13">
      <c r="A103" s="236" t="s">
        <v>73</v>
      </c>
      <c r="B103" s="265" t="s">
        <v>74</v>
      </c>
      <c r="C103" s="285" t="s">
        <v>1351</v>
      </c>
      <c r="D103" s="268">
        <v>7500</v>
      </c>
      <c r="E103" s="243">
        <v>0</v>
      </c>
      <c r="F103" s="263" t="s">
        <v>234</v>
      </c>
      <c r="G103" s="267" t="s">
        <v>10</v>
      </c>
      <c r="H103" s="267" t="s">
        <v>964</v>
      </c>
      <c r="I103" s="244" t="str">
        <f t="shared" si="4"/>
        <v>36063835d</v>
      </c>
      <c r="J103" s="237" t="str">
        <f t="shared" si="5"/>
        <v>36063835026 03</v>
      </c>
      <c r="K103" s="5" t="s">
        <v>8</v>
      </c>
      <c r="L103" s="237" t="str">
        <f t="shared" si="6"/>
        <v>36063835026 03B</v>
      </c>
      <c r="M103" s="5" t="str">
        <f t="shared" si="7"/>
        <v>Slovenský atletický zväzdBOliver Murcko</v>
      </c>
    </row>
    <row r="104" spans="1:13">
      <c r="A104" s="236" t="s">
        <v>73</v>
      </c>
      <c r="B104" s="265" t="s">
        <v>74</v>
      </c>
      <c r="C104" s="285" t="s">
        <v>1352</v>
      </c>
      <c r="D104" s="268">
        <v>10000</v>
      </c>
      <c r="E104" s="243">
        <v>0</v>
      </c>
      <c r="F104" s="263" t="s">
        <v>234</v>
      </c>
      <c r="G104" s="267" t="s">
        <v>10</v>
      </c>
      <c r="H104" s="267" t="s">
        <v>964</v>
      </c>
      <c r="I104" s="244" t="str">
        <f t="shared" si="4"/>
        <v>36063835d</v>
      </c>
      <c r="J104" s="237" t="str">
        <f t="shared" si="5"/>
        <v>36063835026 03</v>
      </c>
      <c r="K104" s="5" t="s">
        <v>8</v>
      </c>
      <c r="L104" s="237" t="str">
        <f t="shared" si="6"/>
        <v>36063835026 03B</v>
      </c>
      <c r="M104" s="5" t="str">
        <f t="shared" si="7"/>
        <v>Slovenský atletický zväzdBTomáš Veszelka</v>
      </c>
    </row>
    <row r="105" spans="1:13">
      <c r="A105" s="252" t="s">
        <v>75</v>
      </c>
      <c r="B105" s="265" t="s">
        <v>76</v>
      </c>
      <c r="C105" s="239" t="s">
        <v>1138</v>
      </c>
      <c r="D105" s="242">
        <v>33818</v>
      </c>
      <c r="E105" s="243">
        <v>0</v>
      </c>
      <c r="F105" s="236" t="s">
        <v>231</v>
      </c>
      <c r="G105" s="239" t="s">
        <v>6</v>
      </c>
      <c r="H105" s="239" t="s">
        <v>964</v>
      </c>
      <c r="I105" s="278" t="str">
        <f t="shared" si="4"/>
        <v>31753825a</v>
      </c>
      <c r="J105" s="237" t="str">
        <f t="shared" si="5"/>
        <v>31753825026 02</v>
      </c>
      <c r="K105" s="5" t="s">
        <v>77</v>
      </c>
      <c r="L105" s="237" t="str">
        <f t="shared" si="6"/>
        <v>31753825026 02B</v>
      </c>
      <c r="M105" s="5" t="str">
        <f t="shared" si="7"/>
        <v>Slovenský biliardový zväzaBbiliard - bežné transfery</v>
      </c>
    </row>
    <row r="106" spans="1:13">
      <c r="A106" s="252" t="s">
        <v>78</v>
      </c>
      <c r="B106" s="265" t="s">
        <v>79</v>
      </c>
      <c r="C106" s="267" t="s">
        <v>1139</v>
      </c>
      <c r="D106" s="268">
        <v>28484</v>
      </c>
      <c r="E106" s="243">
        <v>0</v>
      </c>
      <c r="F106" s="263" t="s">
        <v>231</v>
      </c>
      <c r="G106" s="267" t="s">
        <v>6</v>
      </c>
      <c r="H106" s="267" t="s">
        <v>964</v>
      </c>
      <c r="I106" s="278" t="str">
        <f t="shared" si="4"/>
        <v>36128147a</v>
      </c>
      <c r="J106" s="237" t="str">
        <f t="shared" si="5"/>
        <v>36128147026 02</v>
      </c>
      <c r="K106" s="5" t="s">
        <v>189</v>
      </c>
      <c r="L106" s="237" t="str">
        <f t="shared" si="6"/>
        <v>36128147026 02B</v>
      </c>
      <c r="M106" s="5" t="str">
        <f t="shared" si="7"/>
        <v>Slovenský bowlingový zväzaBbowling - bežné transfery</v>
      </c>
    </row>
    <row r="107" spans="1:13">
      <c r="A107" s="252" t="s">
        <v>80</v>
      </c>
      <c r="B107" s="265" t="s">
        <v>81</v>
      </c>
      <c r="C107" s="267" t="s">
        <v>1140</v>
      </c>
      <c r="D107" s="268">
        <v>15000</v>
      </c>
      <c r="E107" s="243">
        <v>0</v>
      </c>
      <c r="F107" s="263" t="s">
        <v>231</v>
      </c>
      <c r="G107" s="267" t="s">
        <v>6</v>
      </c>
      <c r="H107" s="267" t="s">
        <v>964</v>
      </c>
      <c r="I107" s="278" t="str">
        <f t="shared" si="4"/>
        <v>31770908a</v>
      </c>
      <c r="J107" s="237" t="str">
        <f t="shared" si="5"/>
        <v>31770908026 02</v>
      </c>
      <c r="K107" s="5" t="s">
        <v>82</v>
      </c>
      <c r="L107" s="237" t="str">
        <f t="shared" si="6"/>
        <v>31770908026 02B</v>
      </c>
      <c r="M107" s="5" t="str">
        <f t="shared" si="7"/>
        <v>Slovenský bridžový zväzaBbridž - bežné transfery</v>
      </c>
    </row>
    <row r="108" spans="1:13">
      <c r="A108" s="252" t="s">
        <v>83</v>
      </c>
      <c r="B108" s="265" t="s">
        <v>84</v>
      </c>
      <c r="C108" s="267" t="s">
        <v>1141</v>
      </c>
      <c r="D108" s="268">
        <v>38550</v>
      </c>
      <c r="E108" s="243">
        <v>0</v>
      </c>
      <c r="F108" s="263" t="s">
        <v>231</v>
      </c>
      <c r="G108" s="267" t="s">
        <v>6</v>
      </c>
      <c r="H108" s="267" t="s">
        <v>964</v>
      </c>
      <c r="I108" s="278" t="str">
        <f t="shared" si="4"/>
        <v>37841866a</v>
      </c>
      <c r="J108" s="237" t="str">
        <f t="shared" si="5"/>
        <v>37841866026 02</v>
      </c>
      <c r="K108" s="5" t="s">
        <v>85</v>
      </c>
      <c r="L108" s="237" t="str">
        <f t="shared" si="6"/>
        <v>37841866026 02B</v>
      </c>
      <c r="M108" s="5" t="str">
        <f t="shared" si="7"/>
        <v>Slovenský curlingový zväzaBcurling - bežné transfery</v>
      </c>
    </row>
    <row r="109" spans="1:13">
      <c r="A109" s="252" t="s">
        <v>86</v>
      </c>
      <c r="B109" s="265" t="s">
        <v>87</v>
      </c>
      <c r="C109" s="267" t="s">
        <v>1142</v>
      </c>
      <c r="D109" s="268">
        <v>11177474</v>
      </c>
      <c r="E109" s="243">
        <v>0</v>
      </c>
      <c r="F109" s="263" t="s">
        <v>231</v>
      </c>
      <c r="G109" s="267" t="s">
        <v>6</v>
      </c>
      <c r="H109" s="267" t="s">
        <v>964</v>
      </c>
      <c r="I109" s="278" t="str">
        <f t="shared" si="4"/>
        <v>00687308a</v>
      </c>
      <c r="J109" s="237" t="str">
        <f t="shared" si="5"/>
        <v>00687308026 02</v>
      </c>
      <c r="K109" s="5" t="s">
        <v>13</v>
      </c>
      <c r="L109" s="237" t="str">
        <f t="shared" si="6"/>
        <v>00687308026 02B</v>
      </c>
      <c r="M109" s="5" t="str">
        <f t="shared" si="7"/>
        <v>Slovenský futbalový zväzaBfutbal - bežné transfery</v>
      </c>
    </row>
    <row r="110" spans="1:13">
      <c r="A110" s="252" t="s">
        <v>920</v>
      </c>
      <c r="B110" s="265" t="s">
        <v>922</v>
      </c>
      <c r="C110" s="267" t="s">
        <v>1143</v>
      </c>
      <c r="D110" s="268">
        <v>43286</v>
      </c>
      <c r="E110" s="243">
        <v>0</v>
      </c>
      <c r="F110" s="263" t="s">
        <v>231</v>
      </c>
      <c r="G110" s="267" t="s">
        <v>6</v>
      </c>
      <c r="H110" s="267" t="s">
        <v>964</v>
      </c>
      <c r="I110" s="278" t="str">
        <f t="shared" si="4"/>
        <v>00586455a</v>
      </c>
      <c r="J110" s="237" t="str">
        <f t="shared" si="5"/>
        <v>00586455026 02</v>
      </c>
      <c r="K110" s="5" t="s">
        <v>88</v>
      </c>
      <c r="L110" s="237" t="str">
        <f t="shared" si="6"/>
        <v>00586455026 02B</v>
      </c>
      <c r="M110" s="5" t="str">
        <f t="shared" si="7"/>
        <v>Slovenský horolezecký spolok JAMESaBhorolezectvo - bežné transfery</v>
      </c>
    </row>
    <row r="111" spans="1:13">
      <c r="A111" s="252" t="s">
        <v>920</v>
      </c>
      <c r="B111" s="265" t="s">
        <v>922</v>
      </c>
      <c r="C111" s="267" t="s">
        <v>1144</v>
      </c>
      <c r="D111" s="268">
        <v>35075</v>
      </c>
      <c r="E111" s="243">
        <v>0</v>
      </c>
      <c r="F111" s="263" t="s">
        <v>231</v>
      </c>
      <c r="G111" s="267" t="s">
        <v>6</v>
      </c>
      <c r="H111" s="267" t="s">
        <v>964</v>
      </c>
      <c r="I111" s="278" t="str">
        <f t="shared" si="4"/>
        <v>00586455a</v>
      </c>
      <c r="J111" s="237" t="str">
        <f t="shared" si="5"/>
        <v>00586455026 02</v>
      </c>
      <c r="K111" s="5" t="s">
        <v>1219</v>
      </c>
      <c r="L111" s="237" t="str">
        <f t="shared" si="6"/>
        <v>00586455026 02B</v>
      </c>
      <c r="M111" s="5" t="str">
        <f t="shared" si="7"/>
        <v>Slovenský horolezecký spolok JAMESaBšportové lezenie - bežné transfery</v>
      </c>
    </row>
    <row r="112" spans="1:13">
      <c r="A112" s="236" t="s">
        <v>920</v>
      </c>
      <c r="B112" s="265" t="s">
        <v>922</v>
      </c>
      <c r="C112" s="285" t="s">
        <v>1353</v>
      </c>
      <c r="D112" s="268">
        <v>10000</v>
      </c>
      <c r="E112" s="243">
        <v>0</v>
      </c>
      <c r="F112" s="263" t="s">
        <v>234</v>
      </c>
      <c r="G112" s="267" t="s">
        <v>10</v>
      </c>
      <c r="H112" s="267" t="s">
        <v>964</v>
      </c>
      <c r="I112" s="244" t="str">
        <f t="shared" si="4"/>
        <v>00586455d</v>
      </c>
      <c r="J112" s="237" t="str">
        <f t="shared" si="5"/>
        <v>00586455026 03</v>
      </c>
      <c r="K112" s="5" t="s">
        <v>88</v>
      </c>
      <c r="L112" s="237" t="str">
        <f t="shared" si="6"/>
        <v>00586455026 03B</v>
      </c>
      <c r="M112" s="5" t="str">
        <f t="shared" si="7"/>
        <v>Slovenský horolezecký spolok JAMESdBPeter Kuric</v>
      </c>
    </row>
    <row r="113" spans="1:13">
      <c r="A113" s="236" t="s">
        <v>920</v>
      </c>
      <c r="B113" s="265" t="s">
        <v>922</v>
      </c>
      <c r="C113" s="285" t="s">
        <v>1354</v>
      </c>
      <c r="D113" s="268">
        <v>26000</v>
      </c>
      <c r="E113" s="243">
        <v>0</v>
      </c>
      <c r="F113" s="263" t="s">
        <v>234</v>
      </c>
      <c r="G113" s="267" t="s">
        <v>10</v>
      </c>
      <c r="H113" s="267" t="s">
        <v>964</v>
      </c>
      <c r="I113" s="244" t="str">
        <f t="shared" si="4"/>
        <v>00586455d</v>
      </c>
      <c r="J113" s="237" t="str">
        <f t="shared" si="5"/>
        <v>00586455026 03</v>
      </c>
      <c r="K113" s="5" t="s">
        <v>88</v>
      </c>
      <c r="L113" s="237" t="str">
        <f t="shared" si="6"/>
        <v>00586455026 03B</v>
      </c>
      <c r="M113" s="5" t="str">
        <f t="shared" si="7"/>
        <v>Slovenský horolezecký spolok JAMESdBVanda Michalková</v>
      </c>
    </row>
    <row r="114" spans="1:13">
      <c r="A114" s="252" t="s">
        <v>89</v>
      </c>
      <c r="B114" s="265" t="s">
        <v>90</v>
      </c>
      <c r="C114" s="267" t="s">
        <v>1145</v>
      </c>
      <c r="D114" s="268">
        <v>269224</v>
      </c>
      <c r="E114" s="243">
        <v>0</v>
      </c>
      <c r="F114" s="263" t="s">
        <v>231</v>
      </c>
      <c r="G114" s="267" t="s">
        <v>6</v>
      </c>
      <c r="H114" s="267" t="s">
        <v>964</v>
      </c>
      <c r="I114" s="278" t="str">
        <f t="shared" si="4"/>
        <v>31805540a</v>
      </c>
      <c r="J114" s="237" t="str">
        <f t="shared" si="5"/>
        <v>31805540026 02</v>
      </c>
      <c r="K114" s="5" t="s">
        <v>197</v>
      </c>
      <c r="L114" s="237" t="str">
        <f t="shared" si="6"/>
        <v>31805540026 02B</v>
      </c>
      <c r="M114" s="5" t="str">
        <f t="shared" si="7"/>
        <v>Slovenský krasokorčuliarsky zväzaBkrasokorčuľovanie - bežné transfery</v>
      </c>
    </row>
    <row r="115" spans="1:13">
      <c r="A115" s="236" t="s">
        <v>89</v>
      </c>
      <c r="B115" s="265" t="s">
        <v>90</v>
      </c>
      <c r="C115" s="285" t="s">
        <v>1355</v>
      </c>
      <c r="D115" s="268">
        <v>10000</v>
      </c>
      <c r="E115" s="243">
        <v>0</v>
      </c>
      <c r="F115" s="263" t="s">
        <v>234</v>
      </c>
      <c r="G115" s="267" t="s">
        <v>10</v>
      </c>
      <c r="H115" s="267" t="s">
        <v>964</v>
      </c>
      <c r="I115" s="244" t="str">
        <f t="shared" si="4"/>
        <v>31805540d</v>
      </c>
      <c r="J115" s="237" t="str">
        <f t="shared" si="5"/>
        <v>31805540026 03</v>
      </c>
      <c r="K115" s="5" t="s">
        <v>197</v>
      </c>
      <c r="L115" s="237" t="str">
        <f t="shared" si="6"/>
        <v>31805540026 03B</v>
      </c>
      <c r="M115" s="5" t="str">
        <f t="shared" si="7"/>
        <v>Slovenský krasokorčuliarsky zväzdBNicole Rajičová</v>
      </c>
    </row>
    <row r="116" spans="1:13">
      <c r="A116" s="252" t="s">
        <v>91</v>
      </c>
      <c r="B116" s="265" t="s">
        <v>92</v>
      </c>
      <c r="C116" s="267" t="s">
        <v>1146</v>
      </c>
      <c r="D116" s="268">
        <v>88872</v>
      </c>
      <c r="E116" s="243">
        <v>0</v>
      </c>
      <c r="F116" s="263" t="s">
        <v>231</v>
      </c>
      <c r="G116" s="267" t="s">
        <v>6</v>
      </c>
      <c r="H116" s="267" t="s">
        <v>964</v>
      </c>
      <c r="I116" s="278" t="str">
        <f t="shared" si="4"/>
        <v>30793009a</v>
      </c>
      <c r="J116" s="237" t="str">
        <f t="shared" si="5"/>
        <v>30793009026 02</v>
      </c>
      <c r="K116" s="5" t="s">
        <v>93</v>
      </c>
      <c r="L116" s="237" t="str">
        <f t="shared" si="6"/>
        <v>30793009026 02B</v>
      </c>
      <c r="M116" s="5" t="str">
        <f t="shared" si="7"/>
        <v>Slovenský lukostrelecký zväzaBlukostreľba - bežné transfery</v>
      </c>
    </row>
    <row r="117" spans="1:13">
      <c r="A117" s="252" t="s">
        <v>94</v>
      </c>
      <c r="B117" s="265" t="s">
        <v>1054</v>
      </c>
      <c r="C117" s="267" t="s">
        <v>1147</v>
      </c>
      <c r="D117" s="268">
        <v>188025</v>
      </c>
      <c r="E117" s="243">
        <v>0</v>
      </c>
      <c r="F117" s="263" t="s">
        <v>231</v>
      </c>
      <c r="G117" s="267" t="s">
        <v>6</v>
      </c>
      <c r="H117" s="267" t="s">
        <v>964</v>
      </c>
      <c r="I117" s="278" t="str">
        <f t="shared" si="4"/>
        <v>00677604a</v>
      </c>
      <c r="J117" s="237" t="str">
        <f t="shared" si="5"/>
        <v>00677604026 02</v>
      </c>
      <c r="K117" s="5" t="s">
        <v>95</v>
      </c>
      <c r="L117" s="237" t="str">
        <f t="shared" si="6"/>
        <v>00677604026 02B</v>
      </c>
      <c r="M117" s="5" t="str">
        <f t="shared" si="7"/>
        <v>Slovenský národný aeroklub generála Milana Rastislava ŠtefánikaaBletecké športy - bežné transfery</v>
      </c>
    </row>
    <row r="118" spans="1:13">
      <c r="A118" s="236" t="s">
        <v>94</v>
      </c>
      <c r="B118" s="265" t="s">
        <v>1054</v>
      </c>
      <c r="C118" s="285" t="s">
        <v>1356</v>
      </c>
      <c r="D118" s="269">
        <v>5000</v>
      </c>
      <c r="E118" s="243">
        <v>0</v>
      </c>
      <c r="F118" s="263" t="s">
        <v>234</v>
      </c>
      <c r="G118" s="267" t="s">
        <v>10</v>
      </c>
      <c r="H118" s="267" t="s">
        <v>964</v>
      </c>
      <c r="I118" s="244" t="str">
        <f t="shared" si="4"/>
        <v>00677604d</v>
      </c>
      <c r="J118" s="237" t="str">
        <f t="shared" si="5"/>
        <v>00677604026 03</v>
      </c>
      <c r="K118" s="5" t="s">
        <v>95</v>
      </c>
      <c r="L118" s="237" t="str">
        <f t="shared" si="6"/>
        <v>00677604026 03B</v>
      </c>
      <c r="M118" s="5" t="str">
        <f t="shared" si="7"/>
        <v>Slovenský národný aeroklub generála Milana Rastislava ŠtefánikadBIgor Burger</v>
      </c>
    </row>
    <row r="119" spans="1:13">
      <c r="A119" s="236" t="s">
        <v>94</v>
      </c>
      <c r="B119" s="265" t="s">
        <v>1054</v>
      </c>
      <c r="C119" s="285" t="s">
        <v>1357</v>
      </c>
      <c r="D119" s="269">
        <v>8000</v>
      </c>
      <c r="E119" s="243">
        <v>0</v>
      </c>
      <c r="F119" s="263" t="s">
        <v>234</v>
      </c>
      <c r="G119" s="267" t="s">
        <v>10</v>
      </c>
      <c r="H119" s="267" t="s">
        <v>964</v>
      </c>
      <c r="I119" s="244" t="str">
        <f t="shared" si="4"/>
        <v>00677604d</v>
      </c>
      <c r="J119" s="237" t="str">
        <f t="shared" si="5"/>
        <v>00677604026 03</v>
      </c>
      <c r="K119" s="5" t="s">
        <v>95</v>
      </c>
      <c r="L119" s="237" t="str">
        <f t="shared" si="6"/>
        <v>00677604026 03B</v>
      </c>
      <c r="M119" s="5" t="str">
        <f t="shared" si="7"/>
        <v>Slovenský národný aeroklub generála Milana Rastislava ŠtefánikadBJán Koťuha</v>
      </c>
    </row>
    <row r="120" spans="1:13">
      <c r="A120" s="236" t="s">
        <v>94</v>
      </c>
      <c r="B120" s="265" t="s">
        <v>1054</v>
      </c>
      <c r="C120" s="285" t="s">
        <v>1358</v>
      </c>
      <c r="D120" s="269">
        <v>12000</v>
      </c>
      <c r="E120" s="243">
        <v>0</v>
      </c>
      <c r="F120" s="263" t="s">
        <v>234</v>
      </c>
      <c r="G120" s="267" t="s">
        <v>10</v>
      </c>
      <c r="H120" s="267" t="s">
        <v>964</v>
      </c>
      <c r="I120" s="244" t="str">
        <f t="shared" si="4"/>
        <v>00677604d</v>
      </c>
      <c r="J120" s="237" t="str">
        <f t="shared" si="5"/>
        <v>00677604026 03</v>
      </c>
      <c r="K120" s="5" t="s">
        <v>95</v>
      </c>
      <c r="L120" s="237" t="str">
        <f t="shared" si="6"/>
        <v>00677604026 03B</v>
      </c>
      <c r="M120" s="5" t="str">
        <f t="shared" si="7"/>
        <v>Slovenský národný aeroklub generála Milana Rastislava ŠtefánikadBJán Šabľa, Dalibor Gonda</v>
      </c>
    </row>
    <row r="121" spans="1:13">
      <c r="A121" s="236" t="s">
        <v>94</v>
      </c>
      <c r="B121" s="265" t="s">
        <v>1054</v>
      </c>
      <c r="C121" s="285" t="s">
        <v>1359</v>
      </c>
      <c r="D121" s="269">
        <v>10000</v>
      </c>
      <c r="E121" s="243">
        <v>0</v>
      </c>
      <c r="F121" s="263" t="s">
        <v>234</v>
      </c>
      <c r="G121" s="267" t="s">
        <v>10</v>
      </c>
      <c r="H121" s="267" t="s">
        <v>964</v>
      </c>
      <c r="I121" s="244" t="str">
        <f t="shared" si="4"/>
        <v>00677604d</v>
      </c>
      <c r="J121" s="237" t="str">
        <f t="shared" si="5"/>
        <v>00677604026 03</v>
      </c>
      <c r="K121" s="5" t="s">
        <v>95</v>
      </c>
      <c r="L121" s="237" t="str">
        <f t="shared" si="6"/>
        <v>00677604026 03B</v>
      </c>
      <c r="M121" s="5" t="str">
        <f t="shared" si="7"/>
        <v>Slovenský národný aeroklub generála Milana Rastislava ŠtefánikadBMarián Greš</v>
      </c>
    </row>
    <row r="122" spans="1:13">
      <c r="A122" s="236" t="s">
        <v>94</v>
      </c>
      <c r="B122" s="265" t="s">
        <v>1054</v>
      </c>
      <c r="C122" s="285" t="s">
        <v>1360</v>
      </c>
      <c r="D122" s="269">
        <v>7500</v>
      </c>
      <c r="E122" s="243">
        <v>0</v>
      </c>
      <c r="F122" s="263" t="s">
        <v>234</v>
      </c>
      <c r="G122" s="267" t="s">
        <v>10</v>
      </c>
      <c r="H122" s="267" t="s">
        <v>964</v>
      </c>
      <c r="I122" s="244" t="str">
        <f t="shared" si="4"/>
        <v>00677604d</v>
      </c>
      <c r="J122" s="237" t="str">
        <f t="shared" si="5"/>
        <v>00677604026 03</v>
      </c>
      <c r="K122" s="5" t="s">
        <v>95</v>
      </c>
      <c r="L122" s="237" t="str">
        <f t="shared" si="6"/>
        <v>00677604026 03B</v>
      </c>
      <c r="M122" s="5" t="str">
        <f t="shared" si="7"/>
        <v>Slovenský národný aeroklub generála Milana Rastislava ŠtefánikadBMartin Nevidzan, Milan Mrázik</v>
      </c>
    </row>
    <row r="123" spans="1:13">
      <c r="A123" s="236" t="s">
        <v>94</v>
      </c>
      <c r="B123" s="265" t="s">
        <v>1054</v>
      </c>
      <c r="C123" s="285" t="s">
        <v>1361</v>
      </c>
      <c r="D123" s="269">
        <v>10000</v>
      </c>
      <c r="E123" s="243">
        <v>0</v>
      </c>
      <c r="F123" s="263" t="s">
        <v>234</v>
      </c>
      <c r="G123" s="267" t="s">
        <v>10</v>
      </c>
      <c r="H123" s="267" t="s">
        <v>964</v>
      </c>
      <c r="I123" s="244" t="str">
        <f t="shared" si="4"/>
        <v>00677604d</v>
      </c>
      <c r="J123" s="237" t="str">
        <f t="shared" si="5"/>
        <v>00677604026 03</v>
      </c>
      <c r="K123" s="5" t="s">
        <v>95</v>
      </c>
      <c r="L123" s="237" t="str">
        <f t="shared" si="6"/>
        <v>00677604026 03B</v>
      </c>
      <c r="M123" s="5" t="str">
        <f t="shared" si="7"/>
        <v>Slovenský národný aeroklub generála Milana Rastislava ŠtefánikadBMichal Žitňan st.</v>
      </c>
    </row>
    <row r="124" spans="1:13">
      <c r="A124" s="236" t="s">
        <v>94</v>
      </c>
      <c r="B124" s="265" t="s">
        <v>1054</v>
      </c>
      <c r="C124" s="285" t="s">
        <v>1362</v>
      </c>
      <c r="D124" s="269">
        <v>6667</v>
      </c>
      <c r="E124" s="243">
        <v>0</v>
      </c>
      <c r="F124" s="263" t="s">
        <v>234</v>
      </c>
      <c r="G124" s="267" t="s">
        <v>10</v>
      </c>
      <c r="H124" s="267" t="s">
        <v>964</v>
      </c>
      <c r="I124" s="244" t="str">
        <f t="shared" si="4"/>
        <v>00677604d</v>
      </c>
      <c r="J124" s="237" t="str">
        <f t="shared" si="5"/>
        <v>00677604026 03</v>
      </c>
      <c r="K124" s="5" t="s">
        <v>95</v>
      </c>
      <c r="L124" s="237" t="str">
        <f t="shared" si="6"/>
        <v>00677604026 03B</v>
      </c>
      <c r="M124" s="5" t="str">
        <f t="shared" si="7"/>
        <v>Slovenský národný aeroklub generála Milana Rastislava ŠtefánikadBPeter Matuška</v>
      </c>
    </row>
    <row r="125" spans="1:13">
      <c r="A125" s="263" t="s">
        <v>96</v>
      </c>
      <c r="B125" s="265" t="s">
        <v>1230</v>
      </c>
      <c r="C125" s="267" t="s">
        <v>1182</v>
      </c>
      <c r="D125" s="268">
        <v>1314997</v>
      </c>
      <c r="E125" s="243">
        <v>0</v>
      </c>
      <c r="F125" s="263" t="s">
        <v>232</v>
      </c>
      <c r="G125" s="267" t="s">
        <v>10</v>
      </c>
      <c r="H125" s="267" t="s">
        <v>964</v>
      </c>
      <c r="I125" s="278" t="str">
        <f t="shared" si="4"/>
        <v>30811082b</v>
      </c>
      <c r="J125" s="237" t="str">
        <f t="shared" si="5"/>
        <v>30811082026 03</v>
      </c>
      <c r="K125" s="5" t="s">
        <v>1260</v>
      </c>
      <c r="L125" s="237" t="str">
        <f t="shared" si="6"/>
        <v>30811082026 03B</v>
      </c>
      <c r="M125" s="5" t="str">
        <f t="shared" si="7"/>
        <v>Slovenský olympijský a športový výborbBčinnosť Slovenského olympijského výboru</v>
      </c>
    </row>
    <row r="126" spans="1:13">
      <c r="A126" s="263" t="s">
        <v>97</v>
      </c>
      <c r="B126" s="265" t="s">
        <v>98</v>
      </c>
      <c r="C126" s="267" t="s">
        <v>1183</v>
      </c>
      <c r="D126" s="268">
        <v>140836</v>
      </c>
      <c r="E126" s="243">
        <v>0</v>
      </c>
      <c r="F126" s="263" t="s">
        <v>233</v>
      </c>
      <c r="G126" s="267" t="s">
        <v>10</v>
      </c>
      <c r="H126" s="267" t="s">
        <v>964</v>
      </c>
      <c r="I126" s="278" t="str">
        <f t="shared" si="4"/>
        <v>31745661c</v>
      </c>
      <c r="J126" s="237" t="str">
        <f t="shared" si="5"/>
        <v>31745661026 03</v>
      </c>
      <c r="K126" s="5" t="s">
        <v>1261</v>
      </c>
      <c r="L126" s="237" t="str">
        <f t="shared" si="6"/>
        <v>31745661026 03B</v>
      </c>
      <c r="M126" s="5" t="str">
        <f t="shared" si="7"/>
        <v>Slovenský paralympijský výborcBčinnosť Deaflympijského výboru Slovenska</v>
      </c>
    </row>
    <row r="127" spans="1:13">
      <c r="A127" s="263" t="s">
        <v>97</v>
      </c>
      <c r="B127" s="265" t="s">
        <v>98</v>
      </c>
      <c r="C127" s="267" t="s">
        <v>1184</v>
      </c>
      <c r="D127" s="268">
        <v>1217589</v>
      </c>
      <c r="E127" s="243">
        <v>0</v>
      </c>
      <c r="F127" s="263" t="s">
        <v>233</v>
      </c>
      <c r="G127" s="267" t="s">
        <v>10</v>
      </c>
      <c r="H127" s="267" t="s">
        <v>964</v>
      </c>
      <c r="I127" s="278" t="str">
        <f t="shared" si="4"/>
        <v>31745661c</v>
      </c>
      <c r="J127" s="237" t="str">
        <f t="shared" si="5"/>
        <v>31745661026 03</v>
      </c>
      <c r="K127" s="5" t="s">
        <v>1261</v>
      </c>
      <c r="L127" s="237" t="str">
        <f t="shared" si="6"/>
        <v>31745661026 03B</v>
      </c>
      <c r="M127" s="5" t="str">
        <f t="shared" si="7"/>
        <v>Slovenský paralympijský výborcBčinnosť Slovenského paralympijského výboru</v>
      </c>
    </row>
    <row r="128" spans="1:13">
      <c r="A128" s="263" t="s">
        <v>97</v>
      </c>
      <c r="B128" s="265" t="s">
        <v>98</v>
      </c>
      <c r="C128" s="267" t="s">
        <v>1185</v>
      </c>
      <c r="D128" s="268">
        <v>548847</v>
      </c>
      <c r="E128" s="243">
        <v>0</v>
      </c>
      <c r="F128" s="263" t="s">
        <v>233</v>
      </c>
      <c r="G128" s="267" t="s">
        <v>10</v>
      </c>
      <c r="H128" s="267" t="s">
        <v>964</v>
      </c>
      <c r="I128" s="278" t="str">
        <f t="shared" si="4"/>
        <v>31745661c</v>
      </c>
      <c r="J128" s="237" t="str">
        <f t="shared" si="5"/>
        <v>31745661026 03</v>
      </c>
      <c r="K128" s="5" t="s">
        <v>1261</v>
      </c>
      <c r="L128" s="237" t="str">
        <f t="shared" si="6"/>
        <v>31745661026 03B</v>
      </c>
      <c r="M128" s="5" t="str">
        <f t="shared" si="7"/>
        <v>Slovenský paralympijský výborcBčinnosť Slovenského zväzu telesne postihnutých športovcov</v>
      </c>
    </row>
    <row r="129" spans="1:13">
      <c r="A129" s="263" t="s">
        <v>97</v>
      </c>
      <c r="B129" s="265" t="s">
        <v>98</v>
      </c>
      <c r="C129" s="267" t="s">
        <v>1186</v>
      </c>
      <c r="D129" s="268">
        <v>46025</v>
      </c>
      <c r="E129" s="243">
        <v>0</v>
      </c>
      <c r="F129" s="263" t="s">
        <v>233</v>
      </c>
      <c r="G129" s="267" t="s">
        <v>10</v>
      </c>
      <c r="H129" s="267" t="s">
        <v>964</v>
      </c>
      <c r="I129" s="278" t="str">
        <f t="shared" si="4"/>
        <v>31745661c</v>
      </c>
      <c r="J129" s="237" t="str">
        <f t="shared" si="5"/>
        <v>31745661026 03</v>
      </c>
      <c r="K129" s="5" t="s">
        <v>1261</v>
      </c>
      <c r="L129" s="237" t="str">
        <f t="shared" si="6"/>
        <v>31745661026 03B</v>
      </c>
      <c r="M129" s="5" t="str">
        <f t="shared" si="7"/>
        <v>Slovenský paralympijský výborcBčinnosť Slovenskej asociácie zrakovo postihnutých športovcov</v>
      </c>
    </row>
    <row r="130" spans="1:13">
      <c r="A130" s="263" t="s">
        <v>97</v>
      </c>
      <c r="B130" s="265" t="s">
        <v>98</v>
      </c>
      <c r="C130" s="267" t="s">
        <v>1187</v>
      </c>
      <c r="D130" s="268">
        <v>347948</v>
      </c>
      <c r="E130" s="243">
        <v>0</v>
      </c>
      <c r="F130" s="263" t="s">
        <v>233</v>
      </c>
      <c r="G130" s="267" t="s">
        <v>10</v>
      </c>
      <c r="H130" s="267" t="s">
        <v>964</v>
      </c>
      <c r="I130" s="278" t="str">
        <f t="shared" ref="I130:I193" si="8">A130&amp;F130</f>
        <v>31745661c</v>
      </c>
      <c r="J130" s="237" t="str">
        <f t="shared" ref="J130:J193" si="9">A130&amp;G130</f>
        <v>31745661026 03</v>
      </c>
      <c r="K130" s="5" t="s">
        <v>1261</v>
      </c>
      <c r="L130" s="237" t="str">
        <f t="shared" ref="L130:L193" si="10">A130&amp;G130&amp;H130</f>
        <v>31745661026 03B</v>
      </c>
      <c r="M130" s="5" t="str">
        <f t="shared" ref="M130:M193" si="11">B130&amp;F130&amp;H130&amp;C130</f>
        <v>Slovenský paralympijský výborcBčinnosť Špeciálnych olympiád Slovensko</v>
      </c>
    </row>
    <row r="131" spans="1:13">
      <c r="A131" s="252" t="s">
        <v>99</v>
      </c>
      <c r="B131" s="265" t="s">
        <v>100</v>
      </c>
      <c r="C131" s="267" t="s">
        <v>1148</v>
      </c>
      <c r="D131" s="268">
        <v>45978</v>
      </c>
      <c r="E131" s="243">
        <v>0</v>
      </c>
      <c r="F131" s="263" t="s">
        <v>231</v>
      </c>
      <c r="G131" s="267" t="s">
        <v>6</v>
      </c>
      <c r="H131" s="267" t="s">
        <v>964</v>
      </c>
      <c r="I131" s="278" t="str">
        <f t="shared" si="8"/>
        <v>30688060a</v>
      </c>
      <c r="J131" s="237" t="str">
        <f t="shared" si="9"/>
        <v>30688060026 02</v>
      </c>
      <c r="K131" s="5" t="s">
        <v>196</v>
      </c>
      <c r="L131" s="237" t="str">
        <f t="shared" si="10"/>
        <v>30688060026 02B</v>
      </c>
      <c r="M131" s="5" t="str">
        <f t="shared" si="11"/>
        <v>Slovenský rýchlokorčuliarsky zväzaBkolieskové korčuľovanie - bežné transfery</v>
      </c>
    </row>
    <row r="132" spans="1:13">
      <c r="A132" s="252" t="s">
        <v>99</v>
      </c>
      <c r="B132" s="265" t="s">
        <v>100</v>
      </c>
      <c r="C132" s="267" t="s">
        <v>1149</v>
      </c>
      <c r="D132" s="269">
        <v>65061</v>
      </c>
      <c r="E132" s="243">
        <v>0</v>
      </c>
      <c r="F132" s="263" t="s">
        <v>231</v>
      </c>
      <c r="G132" s="267" t="s">
        <v>6</v>
      </c>
      <c r="H132" s="267" t="s">
        <v>964</v>
      </c>
      <c r="I132" s="278" t="str">
        <f t="shared" si="8"/>
        <v>30688060a</v>
      </c>
      <c r="J132" s="237" t="str">
        <f t="shared" si="9"/>
        <v>30688060026 02</v>
      </c>
      <c r="K132" s="5" t="s">
        <v>210</v>
      </c>
      <c r="L132" s="237" t="str">
        <f t="shared" si="10"/>
        <v>30688060026 02B</v>
      </c>
      <c r="M132" s="5" t="str">
        <f t="shared" si="11"/>
        <v>Slovenský rýchlokorčuliarsky zväzaBrýchlokorčuľovanie - bežné transfery</v>
      </c>
    </row>
    <row r="133" spans="1:13">
      <c r="A133" s="252" t="s">
        <v>99</v>
      </c>
      <c r="B133" s="265" t="s">
        <v>100</v>
      </c>
      <c r="C133" s="267" t="s">
        <v>1248</v>
      </c>
      <c r="D133" s="269">
        <v>23000</v>
      </c>
      <c r="E133" s="243">
        <v>0</v>
      </c>
      <c r="F133" s="263" t="s">
        <v>231</v>
      </c>
      <c r="G133" s="267" t="s">
        <v>6</v>
      </c>
      <c r="H133" s="267" t="s">
        <v>965</v>
      </c>
      <c r="I133" s="278" t="str">
        <f t="shared" si="8"/>
        <v>30688060a</v>
      </c>
      <c r="J133" s="237" t="str">
        <f t="shared" si="9"/>
        <v>30688060026 02</v>
      </c>
      <c r="K133" s="5" t="s">
        <v>210</v>
      </c>
      <c r="L133" s="237" t="str">
        <f t="shared" si="10"/>
        <v>30688060026 02K</v>
      </c>
      <c r="M133" s="5" t="str">
        <f t="shared" si="11"/>
        <v>Slovenský rýchlokorčuliarsky zväzaKrýchlokorčuľovanie - kapitálové transfery (mikrobus pre 9 osôb)</v>
      </c>
    </row>
    <row r="134" spans="1:13">
      <c r="A134" s="236" t="s">
        <v>99</v>
      </c>
      <c r="B134" s="265" t="s">
        <v>100</v>
      </c>
      <c r="C134" s="285" t="s">
        <v>1363</v>
      </c>
      <c r="D134" s="269">
        <v>42000</v>
      </c>
      <c r="E134" s="243">
        <v>0</v>
      </c>
      <c r="F134" s="263" t="s">
        <v>234</v>
      </c>
      <c r="G134" s="267" t="s">
        <v>10</v>
      </c>
      <c r="H134" s="267" t="s">
        <v>964</v>
      </c>
      <c r="I134" s="244" t="str">
        <f t="shared" si="8"/>
        <v>30688060d</v>
      </c>
      <c r="J134" s="237" t="str">
        <f t="shared" si="9"/>
        <v>30688060026 03</v>
      </c>
      <c r="K134" s="5" t="s">
        <v>210</v>
      </c>
      <c r="L134" s="237" t="str">
        <f t="shared" si="10"/>
        <v>30688060026 03B</v>
      </c>
      <c r="M134" s="5" t="str">
        <f t="shared" si="11"/>
        <v>Slovenský rýchlokorčuliarsky zväzdBDominika Králiková</v>
      </c>
    </row>
    <row r="135" spans="1:13">
      <c r="A135" s="236" t="s">
        <v>99</v>
      </c>
      <c r="B135" s="265" t="s">
        <v>100</v>
      </c>
      <c r="C135" s="285" t="s">
        <v>1364</v>
      </c>
      <c r="D135" s="269">
        <v>42000</v>
      </c>
      <c r="E135" s="243">
        <v>0</v>
      </c>
      <c r="F135" s="263" t="s">
        <v>234</v>
      </c>
      <c r="G135" s="267" t="s">
        <v>10</v>
      </c>
      <c r="H135" s="267" t="s">
        <v>964</v>
      </c>
      <c r="I135" s="244" t="str">
        <f t="shared" si="8"/>
        <v>30688060d</v>
      </c>
      <c r="J135" s="237" t="str">
        <f t="shared" si="9"/>
        <v>30688060026 03</v>
      </c>
      <c r="K135" s="5" t="s">
        <v>210</v>
      </c>
      <c r="L135" s="237" t="str">
        <f t="shared" si="10"/>
        <v>30688060026 03B</v>
      </c>
      <c r="M135" s="5" t="str">
        <f t="shared" si="11"/>
        <v>Slovenský rýchlokorčuliarsky zväzdBRichard Tury</v>
      </c>
    </row>
    <row r="136" spans="1:13">
      <c r="A136" s="252" t="s">
        <v>101</v>
      </c>
      <c r="B136" s="265" t="s">
        <v>102</v>
      </c>
      <c r="C136" s="267" t="s">
        <v>1150</v>
      </c>
      <c r="D136" s="269">
        <v>1549371</v>
      </c>
      <c r="E136" s="243">
        <v>0</v>
      </c>
      <c r="F136" s="263" t="s">
        <v>231</v>
      </c>
      <c r="G136" s="267" t="s">
        <v>6</v>
      </c>
      <c r="H136" s="267" t="s">
        <v>964</v>
      </c>
      <c r="I136" s="278" t="str">
        <f t="shared" si="8"/>
        <v>30806836a</v>
      </c>
      <c r="J136" s="237" t="str">
        <f t="shared" si="9"/>
        <v>30806836026 02</v>
      </c>
      <c r="K136" s="5" t="s">
        <v>103</v>
      </c>
      <c r="L136" s="237" t="str">
        <f t="shared" si="10"/>
        <v>30806836026 02B</v>
      </c>
      <c r="M136" s="5" t="str">
        <f t="shared" si="11"/>
        <v>Slovenský stolnotenisový zväzaBstolný tenis - bežné transfery</v>
      </c>
    </row>
    <row r="137" spans="1:13">
      <c r="A137" s="252" t="s">
        <v>101</v>
      </c>
      <c r="B137" s="265" t="s">
        <v>102</v>
      </c>
      <c r="C137" s="267" t="s">
        <v>1249</v>
      </c>
      <c r="D137" s="269">
        <v>58000</v>
      </c>
      <c r="E137" s="243">
        <v>0</v>
      </c>
      <c r="F137" s="263" t="s">
        <v>231</v>
      </c>
      <c r="G137" s="267" t="s">
        <v>6</v>
      </c>
      <c r="H137" s="267" t="s">
        <v>965</v>
      </c>
      <c r="I137" s="278" t="str">
        <f t="shared" si="8"/>
        <v>30806836a</v>
      </c>
      <c r="J137" s="237" t="str">
        <f t="shared" si="9"/>
        <v>30806836026 02</v>
      </c>
      <c r="K137" s="5" t="s">
        <v>103</v>
      </c>
      <c r="L137" s="237"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52" t="s">
        <v>104</v>
      </c>
      <c r="B138" s="265" t="s">
        <v>1240</v>
      </c>
      <c r="C138" s="267" t="s">
        <v>1151</v>
      </c>
      <c r="D138" s="269">
        <v>1150393</v>
      </c>
      <c r="E138" s="243">
        <v>0</v>
      </c>
      <c r="F138" s="263" t="s">
        <v>231</v>
      </c>
      <c r="G138" s="267" t="s">
        <v>6</v>
      </c>
      <c r="H138" s="267" t="s">
        <v>964</v>
      </c>
      <c r="I138" s="278" t="str">
        <f t="shared" si="8"/>
        <v>00603341a</v>
      </c>
      <c r="J138" s="237" t="str">
        <f t="shared" si="9"/>
        <v>00603341026 02</v>
      </c>
      <c r="K138" s="5" t="s">
        <v>105</v>
      </c>
      <c r="L138" s="237" t="str">
        <f t="shared" si="10"/>
        <v>00603341026 02B</v>
      </c>
      <c r="M138" s="5" t="str">
        <f t="shared" si="11"/>
        <v>SLOVENSKÝ STRELECKÝ ZVÄZaBstreľba - bežné transfery</v>
      </c>
    </row>
    <row r="139" spans="1:13">
      <c r="A139" s="252" t="s">
        <v>104</v>
      </c>
      <c r="B139" s="265" t="s">
        <v>1240</v>
      </c>
      <c r="C139" s="267" t="s">
        <v>1250</v>
      </c>
      <c r="D139" s="269">
        <v>60000</v>
      </c>
      <c r="E139" s="243">
        <v>0</v>
      </c>
      <c r="F139" s="263" t="s">
        <v>231</v>
      </c>
      <c r="G139" s="267" t="s">
        <v>6</v>
      </c>
      <c r="H139" s="267" t="s">
        <v>965</v>
      </c>
      <c r="I139" s="278" t="str">
        <f t="shared" si="8"/>
        <v>00603341a</v>
      </c>
      <c r="J139" s="237" t="str">
        <f t="shared" si="9"/>
        <v>00603341026 02</v>
      </c>
      <c r="K139" s="5" t="s">
        <v>105</v>
      </c>
      <c r="L139" s="237" t="str">
        <f t="shared" si="10"/>
        <v>00603341026 02K</v>
      </c>
      <c r="M139" s="5" t="str">
        <f t="shared" si="11"/>
        <v>SLOVENSKÝ STRELECKÝ ZVÄZaKstreľba - kapitálové transfery (nákup elektronických terčov a zbraní)</v>
      </c>
    </row>
    <row r="140" spans="1:13">
      <c r="A140" s="236" t="s">
        <v>104</v>
      </c>
      <c r="B140" s="265" t="s">
        <v>1240</v>
      </c>
      <c r="C140" s="285" t="s">
        <v>1365</v>
      </c>
      <c r="D140" s="269">
        <v>52000</v>
      </c>
      <c r="E140" s="243">
        <v>0</v>
      </c>
      <c r="F140" s="263" t="s">
        <v>234</v>
      </c>
      <c r="G140" s="267" t="s">
        <v>10</v>
      </c>
      <c r="H140" s="267" t="s">
        <v>964</v>
      </c>
      <c r="I140" s="244" t="str">
        <f t="shared" si="8"/>
        <v>00603341d</v>
      </c>
      <c r="J140" s="237" t="str">
        <f t="shared" si="9"/>
        <v>00603341026 03</v>
      </c>
      <c r="K140" s="5" t="s">
        <v>105</v>
      </c>
      <c r="L140" s="237" t="str">
        <f t="shared" si="10"/>
        <v>00603341026 03B</v>
      </c>
      <c r="M140" s="5" t="str">
        <f t="shared" si="11"/>
        <v>SLOVENSKÝ STRELECKÝ ZVÄZdBDanka Barteková</v>
      </c>
    </row>
    <row r="141" spans="1:13">
      <c r="A141" s="236" t="s">
        <v>104</v>
      </c>
      <c r="B141" s="265" t="s">
        <v>1240</v>
      </c>
      <c r="C141" s="285" t="s">
        <v>1366</v>
      </c>
      <c r="D141" s="268">
        <v>52000</v>
      </c>
      <c r="E141" s="243">
        <v>0</v>
      </c>
      <c r="F141" s="263" t="s">
        <v>234</v>
      </c>
      <c r="G141" s="267" t="s">
        <v>10</v>
      </c>
      <c r="H141" s="267" t="s">
        <v>964</v>
      </c>
      <c r="I141" s="244" t="str">
        <f t="shared" si="8"/>
        <v>00603341d</v>
      </c>
      <c r="J141" s="237" t="str">
        <f t="shared" si="9"/>
        <v>00603341026 03</v>
      </c>
      <c r="K141" s="5" t="s">
        <v>105</v>
      </c>
      <c r="L141" s="237" t="str">
        <f t="shared" si="10"/>
        <v>00603341026 03B</v>
      </c>
      <c r="M141" s="5" t="str">
        <f t="shared" si="11"/>
        <v>SLOVENSKÝ STRELECKÝ ZVÄZdBErik Varga</v>
      </c>
    </row>
    <row r="142" spans="1:13">
      <c r="A142" s="236" t="s">
        <v>104</v>
      </c>
      <c r="B142" s="265" t="s">
        <v>1240</v>
      </c>
      <c r="C142" s="285" t="s">
        <v>1367</v>
      </c>
      <c r="D142" s="268">
        <v>30000</v>
      </c>
      <c r="E142" s="243">
        <v>0</v>
      </c>
      <c r="F142" s="263" t="s">
        <v>234</v>
      </c>
      <c r="G142" s="267" t="s">
        <v>10</v>
      </c>
      <c r="H142" s="267" t="s">
        <v>964</v>
      </c>
      <c r="I142" s="244" t="str">
        <f t="shared" si="8"/>
        <v>00603341d</v>
      </c>
      <c r="J142" s="237" t="str">
        <f t="shared" si="9"/>
        <v>00603341026 03</v>
      </c>
      <c r="K142" s="5" t="s">
        <v>105</v>
      </c>
      <c r="L142" s="237" t="str">
        <f t="shared" si="10"/>
        <v>00603341026 03B</v>
      </c>
      <c r="M142" s="5" t="str">
        <f t="shared" si="11"/>
        <v>SLOVENSKÝ STRELECKÝ ZVÄZdBJana Špotáková, Marián Kovačócy</v>
      </c>
    </row>
    <row r="143" spans="1:13">
      <c r="A143" s="236" t="s">
        <v>104</v>
      </c>
      <c r="B143" s="265" t="s">
        <v>1240</v>
      </c>
      <c r="C143" s="285" t="s">
        <v>1368</v>
      </c>
      <c r="D143" s="268">
        <v>52000</v>
      </c>
      <c r="E143" s="243">
        <v>0</v>
      </c>
      <c r="F143" s="263" t="s">
        <v>234</v>
      </c>
      <c r="G143" s="267" t="s">
        <v>10</v>
      </c>
      <c r="H143" s="267" t="s">
        <v>964</v>
      </c>
      <c r="I143" s="244" t="str">
        <f t="shared" si="8"/>
        <v>00603341d</v>
      </c>
      <c r="J143" s="237" t="str">
        <f t="shared" si="9"/>
        <v>00603341026 03</v>
      </c>
      <c r="K143" s="5" t="s">
        <v>105</v>
      </c>
      <c r="L143" s="237" t="str">
        <f t="shared" si="10"/>
        <v>00603341026 03B</v>
      </c>
      <c r="M143" s="5" t="str">
        <f t="shared" si="11"/>
        <v>SLOVENSKÝ STRELECKÝ ZVÄZdBJuraj Tužinský</v>
      </c>
    </row>
    <row r="144" spans="1:13">
      <c r="A144" s="236" t="s">
        <v>104</v>
      </c>
      <c r="B144" s="265" t="s">
        <v>1240</v>
      </c>
      <c r="C144" s="285" t="s">
        <v>1369</v>
      </c>
      <c r="D144" s="268">
        <v>7500</v>
      </c>
      <c r="E144" s="243">
        <v>0</v>
      </c>
      <c r="F144" s="263" t="s">
        <v>234</v>
      </c>
      <c r="G144" s="267" t="s">
        <v>10</v>
      </c>
      <c r="H144" s="267" t="s">
        <v>964</v>
      </c>
      <c r="I144" s="244" t="str">
        <f t="shared" si="8"/>
        <v>00603341d</v>
      </c>
      <c r="J144" s="237" t="str">
        <f t="shared" si="9"/>
        <v>00603341026 03</v>
      </c>
      <c r="K144" s="5" t="s">
        <v>105</v>
      </c>
      <c r="L144" s="237" t="str">
        <f t="shared" si="10"/>
        <v>00603341026 03B</v>
      </c>
      <c r="M144" s="5" t="str">
        <f t="shared" si="11"/>
        <v>SLOVENSKÝ STRELECKÝ ZVÄZdBMichal Slamka</v>
      </c>
    </row>
    <row r="145" spans="1:13">
      <c r="A145" s="236" t="s">
        <v>104</v>
      </c>
      <c r="B145" s="265" t="s">
        <v>1240</v>
      </c>
      <c r="C145" s="285" t="s">
        <v>1370</v>
      </c>
      <c r="D145" s="268">
        <v>10000</v>
      </c>
      <c r="E145" s="243">
        <v>0</v>
      </c>
      <c r="F145" s="263" t="s">
        <v>234</v>
      </c>
      <c r="G145" s="267" t="s">
        <v>10</v>
      </c>
      <c r="H145" s="267" t="s">
        <v>964</v>
      </c>
      <c r="I145" s="244" t="str">
        <f t="shared" si="8"/>
        <v>00603341d</v>
      </c>
      <c r="J145" s="237" t="str">
        <f t="shared" si="9"/>
        <v>00603341026 03</v>
      </c>
      <c r="K145" s="5" t="s">
        <v>105</v>
      </c>
      <c r="L145" s="237" t="str">
        <f t="shared" si="10"/>
        <v>00603341026 03B</v>
      </c>
      <c r="M145" s="5" t="str">
        <f t="shared" si="11"/>
        <v>SLOVENSKÝ STRELECKÝ ZVÄZdBŠtefan Šulek</v>
      </c>
    </row>
    <row r="146" spans="1:13">
      <c r="A146" s="236" t="s">
        <v>104</v>
      </c>
      <c r="B146" s="265" t="s">
        <v>1240</v>
      </c>
      <c r="C146" s="285" t="s">
        <v>1371</v>
      </c>
      <c r="D146" s="268">
        <v>15000</v>
      </c>
      <c r="E146" s="243">
        <v>0</v>
      </c>
      <c r="F146" s="263" t="s">
        <v>234</v>
      </c>
      <c r="G146" s="267" t="s">
        <v>10</v>
      </c>
      <c r="H146" s="267" t="s">
        <v>964</v>
      </c>
      <c r="I146" s="244" t="str">
        <f t="shared" si="8"/>
        <v>00603341d</v>
      </c>
      <c r="J146" s="237" t="str">
        <f t="shared" si="9"/>
        <v>00603341026 03</v>
      </c>
      <c r="K146" s="5" t="s">
        <v>105</v>
      </c>
      <c r="L146" s="237" t="str">
        <f t="shared" si="10"/>
        <v>00603341026 03B</v>
      </c>
      <c r="M146" s="5" t="str">
        <f t="shared" si="11"/>
        <v>SLOVENSKÝ STRELECKÝ ZVÄZdBVanessa Hocková</v>
      </c>
    </row>
    <row r="147" spans="1:13">
      <c r="A147" s="236" t="s">
        <v>104</v>
      </c>
      <c r="B147" s="265" t="s">
        <v>1240</v>
      </c>
      <c r="C147" s="285" t="s">
        <v>1372</v>
      </c>
      <c r="D147" s="268">
        <v>15000</v>
      </c>
      <c r="E147" s="243">
        <v>0</v>
      </c>
      <c r="F147" s="263" t="s">
        <v>234</v>
      </c>
      <c r="G147" s="267" t="s">
        <v>10</v>
      </c>
      <c r="H147" s="267" t="s">
        <v>964</v>
      </c>
      <c r="I147" s="244" t="str">
        <f t="shared" si="8"/>
        <v>00603341d</v>
      </c>
      <c r="J147" s="237" t="str">
        <f t="shared" si="9"/>
        <v>00603341026 03</v>
      </c>
      <c r="K147" s="5" t="s">
        <v>105</v>
      </c>
      <c r="L147" s="237" t="str">
        <f t="shared" si="10"/>
        <v>00603341026 03B</v>
      </c>
      <c r="M147" s="5" t="str">
        <f t="shared" si="11"/>
        <v>SLOVENSKÝ STRELECKÝ ZVÄZdBVeronika Vargová</v>
      </c>
    </row>
    <row r="148" spans="1:13">
      <c r="A148" s="236" t="s">
        <v>104</v>
      </c>
      <c r="B148" s="265" t="s">
        <v>1240</v>
      </c>
      <c r="C148" s="285" t="s">
        <v>1373</v>
      </c>
      <c r="D148" s="268">
        <v>62000</v>
      </c>
      <c r="E148" s="243">
        <v>0</v>
      </c>
      <c r="F148" s="263" t="s">
        <v>234</v>
      </c>
      <c r="G148" s="267" t="s">
        <v>10</v>
      </c>
      <c r="H148" s="267" t="s">
        <v>964</v>
      </c>
      <c r="I148" s="244" t="str">
        <f t="shared" si="8"/>
        <v>00603341d</v>
      </c>
      <c r="J148" s="237" t="str">
        <f t="shared" si="9"/>
        <v>00603341026 03</v>
      </c>
      <c r="K148" s="5" t="s">
        <v>105</v>
      </c>
      <c r="L148" s="237" t="str">
        <f t="shared" si="10"/>
        <v>00603341026 03B</v>
      </c>
      <c r="M148" s="5" t="str">
        <f t="shared" si="11"/>
        <v>SLOVENSKÝ STRELECKÝ ZVÄZdBZuzana Rehák Štefečeková</v>
      </c>
    </row>
    <row r="149" spans="1:13">
      <c r="A149" s="252" t="s">
        <v>106</v>
      </c>
      <c r="B149" s="265" t="s">
        <v>107</v>
      </c>
      <c r="C149" s="267" t="s">
        <v>1152</v>
      </c>
      <c r="D149" s="269">
        <v>169922</v>
      </c>
      <c r="E149" s="243">
        <v>0</v>
      </c>
      <c r="F149" s="263" t="s">
        <v>231</v>
      </c>
      <c r="G149" s="267" t="s">
        <v>6</v>
      </c>
      <c r="H149" s="267" t="s">
        <v>964</v>
      </c>
      <c r="I149" s="278" t="str">
        <f t="shared" si="8"/>
        <v>17310571a</v>
      </c>
      <c r="J149" s="237" t="str">
        <f t="shared" si="9"/>
        <v>17310571026 02</v>
      </c>
      <c r="K149" s="5" t="s">
        <v>14</v>
      </c>
      <c r="L149" s="237" t="str">
        <f t="shared" si="10"/>
        <v>17310571026 02B</v>
      </c>
      <c r="M149" s="5" t="str">
        <f t="shared" si="11"/>
        <v>Slovenský šachový zväzaBšach - bežné transfery</v>
      </c>
    </row>
    <row r="150" spans="1:13">
      <c r="A150" s="252" t="s">
        <v>108</v>
      </c>
      <c r="B150" s="265" t="s">
        <v>109</v>
      </c>
      <c r="C150" s="267" t="s">
        <v>1153</v>
      </c>
      <c r="D150" s="269">
        <v>186807</v>
      </c>
      <c r="E150" s="243">
        <v>0</v>
      </c>
      <c r="F150" s="263" t="s">
        <v>231</v>
      </c>
      <c r="G150" s="267" t="s">
        <v>6</v>
      </c>
      <c r="H150" s="267" t="s">
        <v>964</v>
      </c>
      <c r="I150" s="278" t="str">
        <f t="shared" si="8"/>
        <v>30806437a</v>
      </c>
      <c r="J150" s="237" t="str">
        <f t="shared" si="9"/>
        <v>30806437026 02</v>
      </c>
      <c r="K150" s="5" t="s">
        <v>110</v>
      </c>
      <c r="L150" s="237" t="str">
        <f t="shared" si="10"/>
        <v>30806437026 02B</v>
      </c>
      <c r="M150" s="5" t="str">
        <f t="shared" si="11"/>
        <v>Slovenský šermiarsky zväzaBšerm - bežné transfery</v>
      </c>
    </row>
    <row r="151" spans="1:13">
      <c r="A151" s="252" t="s">
        <v>111</v>
      </c>
      <c r="B151" s="265" t="s">
        <v>112</v>
      </c>
      <c r="C151" s="267" t="s">
        <v>1154</v>
      </c>
      <c r="D151" s="269">
        <v>4437287</v>
      </c>
      <c r="E151" s="243">
        <v>0</v>
      </c>
      <c r="F151" s="263" t="s">
        <v>231</v>
      </c>
      <c r="G151" s="267" t="s">
        <v>6</v>
      </c>
      <c r="H151" s="267" t="s">
        <v>964</v>
      </c>
      <c r="I151" s="278" t="str">
        <f t="shared" si="8"/>
        <v>30811384a</v>
      </c>
      <c r="J151" s="237" t="str">
        <f t="shared" si="9"/>
        <v>30811384026 02</v>
      </c>
      <c r="K151" s="5" t="s">
        <v>113</v>
      </c>
      <c r="L151" s="237" t="str">
        <f t="shared" si="10"/>
        <v>30811384026 02B</v>
      </c>
      <c r="M151" s="5" t="str">
        <f t="shared" si="11"/>
        <v>Slovenský tenisový zväzaBtenis - bežné transfery</v>
      </c>
    </row>
    <row r="152" spans="1:13">
      <c r="A152" s="252" t="s">
        <v>114</v>
      </c>
      <c r="B152" s="265" t="s">
        <v>115</v>
      </c>
      <c r="C152" s="267" t="s">
        <v>1155</v>
      </c>
      <c r="D152" s="269">
        <v>151833</v>
      </c>
      <c r="E152" s="243">
        <v>0</v>
      </c>
      <c r="F152" s="263" t="s">
        <v>231</v>
      </c>
      <c r="G152" s="267" t="s">
        <v>6</v>
      </c>
      <c r="H152" s="267" t="s">
        <v>964</v>
      </c>
      <c r="I152" s="278" t="str">
        <f t="shared" si="8"/>
        <v>00688304a</v>
      </c>
      <c r="J152" s="237" t="str">
        <f t="shared" si="9"/>
        <v>00688304026 02</v>
      </c>
      <c r="K152" s="5" t="s">
        <v>116</v>
      </c>
      <c r="L152" s="237" t="str">
        <f t="shared" si="10"/>
        <v>00688304026 02B</v>
      </c>
      <c r="M152" s="5" t="str">
        <f t="shared" si="11"/>
        <v>Slovenský veslársky zväzaBveslovanie - bežné transfery</v>
      </c>
    </row>
    <row r="153" spans="1:13">
      <c r="A153" s="252" t="s">
        <v>114</v>
      </c>
      <c r="B153" s="265" t="s">
        <v>115</v>
      </c>
      <c r="C153" s="267" t="s">
        <v>1251</v>
      </c>
      <c r="D153" s="269">
        <v>15000</v>
      </c>
      <c r="E153" s="243">
        <v>0</v>
      </c>
      <c r="F153" s="263" t="s">
        <v>231</v>
      </c>
      <c r="G153" s="267" t="s">
        <v>6</v>
      </c>
      <c r="H153" s="267" t="s">
        <v>965</v>
      </c>
      <c r="I153" s="278" t="str">
        <f t="shared" si="8"/>
        <v>00688304a</v>
      </c>
      <c r="J153" s="237" t="str">
        <f t="shared" si="9"/>
        <v>00688304026 02</v>
      </c>
      <c r="K153" s="5" t="s">
        <v>116</v>
      </c>
      <c r="L153" s="237" t="str">
        <f t="shared" si="10"/>
        <v>00688304026 02K</v>
      </c>
      <c r="M153" s="5" t="str">
        <f t="shared" si="11"/>
        <v>Slovenský veslársky zväzaKveslovanie - kapitálové transfery (veslárske trenažéry, loď)</v>
      </c>
    </row>
    <row r="154" spans="1:13">
      <c r="A154" s="236" t="s">
        <v>114</v>
      </c>
      <c r="B154" s="265" t="s">
        <v>115</v>
      </c>
      <c r="C154" s="285" t="s">
        <v>1374</v>
      </c>
      <c r="D154" s="268">
        <v>11250</v>
      </c>
      <c r="E154" s="243">
        <v>0</v>
      </c>
      <c r="F154" s="263" t="s">
        <v>234</v>
      </c>
      <c r="G154" s="267" t="s">
        <v>10</v>
      </c>
      <c r="H154" s="267" t="s">
        <v>964</v>
      </c>
      <c r="I154" s="244" t="str">
        <f t="shared" si="8"/>
        <v>00688304d</v>
      </c>
      <c r="J154" s="237" t="str">
        <f t="shared" si="9"/>
        <v>00688304026 03</v>
      </c>
      <c r="K154" s="5" t="s">
        <v>116</v>
      </c>
      <c r="L154" s="237" t="str">
        <f t="shared" si="10"/>
        <v>00688304026 03B</v>
      </c>
      <c r="M154" s="5" t="str">
        <f t="shared" si="11"/>
        <v>Slovenský veslársky zväzdBAdam Stiffel</v>
      </c>
    </row>
    <row r="155" spans="1:13">
      <c r="A155" s="236" t="s">
        <v>114</v>
      </c>
      <c r="B155" s="265" t="s">
        <v>115</v>
      </c>
      <c r="C155" s="285" t="s">
        <v>1375</v>
      </c>
      <c r="D155" s="268">
        <v>3750</v>
      </c>
      <c r="E155" s="243">
        <v>0</v>
      </c>
      <c r="F155" s="263" t="s">
        <v>234</v>
      </c>
      <c r="G155" s="267" t="s">
        <v>10</v>
      </c>
      <c r="H155" s="267" t="s">
        <v>964</v>
      </c>
      <c r="I155" s="244" t="str">
        <f t="shared" si="8"/>
        <v>00688304d</v>
      </c>
      <c r="J155" s="237" t="str">
        <f t="shared" si="9"/>
        <v>00688304026 03</v>
      </c>
      <c r="K155" s="5" t="s">
        <v>116</v>
      </c>
      <c r="L155" s="237" t="str">
        <f t="shared" si="10"/>
        <v>00688304026 03B</v>
      </c>
      <c r="M155" s="5" t="str">
        <f t="shared" si="11"/>
        <v>Slovenský veslársky zväzdBMarek Režnák</v>
      </c>
    </row>
    <row r="156" spans="1:13">
      <c r="A156" s="236" t="s">
        <v>114</v>
      </c>
      <c r="B156" s="265" t="s">
        <v>115</v>
      </c>
      <c r="C156" s="285" t="s">
        <v>1376</v>
      </c>
      <c r="D156" s="268">
        <v>11250</v>
      </c>
      <c r="E156" s="243">
        <v>0</v>
      </c>
      <c r="F156" s="263" t="s">
        <v>234</v>
      </c>
      <c r="G156" s="267" t="s">
        <v>10</v>
      </c>
      <c r="H156" s="267" t="s">
        <v>964</v>
      </c>
      <c r="I156" s="244" t="str">
        <f t="shared" si="8"/>
        <v>00688304d</v>
      </c>
      <c r="J156" s="237" t="str">
        <f t="shared" si="9"/>
        <v>00688304026 03</v>
      </c>
      <c r="K156" s="5" t="s">
        <v>116</v>
      </c>
      <c r="L156" s="237" t="str">
        <f t="shared" si="10"/>
        <v>00688304026 03B</v>
      </c>
      <c r="M156" s="5" t="str">
        <f t="shared" si="11"/>
        <v>Slovenský veslársky zväzdBPeter Zelinka</v>
      </c>
    </row>
    <row r="157" spans="1:13">
      <c r="A157" s="252" t="s">
        <v>117</v>
      </c>
      <c r="B157" s="265" t="s">
        <v>464</v>
      </c>
      <c r="C157" s="239" t="s">
        <v>1156</v>
      </c>
      <c r="D157" s="242">
        <v>440979</v>
      </c>
      <c r="E157" s="243">
        <v>0</v>
      </c>
      <c r="F157" s="236" t="s">
        <v>231</v>
      </c>
      <c r="G157" s="239" t="s">
        <v>6</v>
      </c>
      <c r="H157" s="239" t="s">
        <v>964</v>
      </c>
      <c r="I157" s="278" t="str">
        <f t="shared" si="8"/>
        <v>31791981a</v>
      </c>
      <c r="J157" s="237" t="str">
        <f t="shared" si="9"/>
        <v>31791981026 02</v>
      </c>
      <c r="K157" s="5" t="s">
        <v>118</v>
      </c>
      <c r="L157" s="237" t="str">
        <f t="shared" si="10"/>
        <v>31791981026 02B</v>
      </c>
      <c r="M157" s="5" t="str">
        <f t="shared" si="11"/>
        <v>SLOVENSKÝ ZÁPASNÍCKY ZVÄZaBzápasenie - bežné transfery</v>
      </c>
    </row>
    <row r="158" spans="1:13">
      <c r="A158" s="236" t="s">
        <v>117</v>
      </c>
      <c r="B158" s="265" t="s">
        <v>464</v>
      </c>
      <c r="C158" s="285" t="s">
        <v>1377</v>
      </c>
      <c r="D158" s="268">
        <v>26000</v>
      </c>
      <c r="E158" s="243">
        <v>0</v>
      </c>
      <c r="F158" s="263" t="s">
        <v>234</v>
      </c>
      <c r="G158" s="267" t="s">
        <v>10</v>
      </c>
      <c r="H158" s="267" t="s">
        <v>964</v>
      </c>
      <c r="I158" s="244" t="str">
        <f t="shared" si="8"/>
        <v>31791981d</v>
      </c>
      <c r="J158" s="237" t="str">
        <f t="shared" si="9"/>
        <v>31791981026 03</v>
      </c>
      <c r="K158" s="5" t="s">
        <v>118</v>
      </c>
      <c r="L158" s="237" t="str">
        <f t="shared" si="10"/>
        <v>31791981026 03B</v>
      </c>
      <c r="M158" s="5" t="str">
        <f t="shared" si="11"/>
        <v>SLOVENSKÝ ZÁPASNÍCKY ZVÄZdBAhsarbek Gulaev *</v>
      </c>
    </row>
    <row r="159" spans="1:13">
      <c r="A159" s="236" t="s">
        <v>117</v>
      </c>
      <c r="B159" s="265" t="s">
        <v>464</v>
      </c>
      <c r="C159" s="285" t="s">
        <v>1378</v>
      </c>
      <c r="D159" s="268">
        <v>52000</v>
      </c>
      <c r="E159" s="243">
        <v>0</v>
      </c>
      <c r="F159" s="263" t="s">
        <v>234</v>
      </c>
      <c r="G159" s="267" t="s">
        <v>10</v>
      </c>
      <c r="H159" s="267" t="s">
        <v>964</v>
      </c>
      <c r="I159" s="244" t="str">
        <f t="shared" si="8"/>
        <v>31791981d</v>
      </c>
      <c r="J159" s="237" t="str">
        <f t="shared" si="9"/>
        <v>31791981026 03</v>
      </c>
      <c r="K159" s="5" t="s">
        <v>118</v>
      </c>
      <c r="L159" s="237" t="str">
        <f t="shared" si="10"/>
        <v>31791981026 03B</v>
      </c>
      <c r="M159" s="5" t="str">
        <f t="shared" si="11"/>
        <v xml:space="preserve">SLOVENSKÝ ZÁPASNÍCKY ZVÄZdBBoris Makoev </v>
      </c>
    </row>
    <row r="160" spans="1:13">
      <c r="A160" s="236" t="s">
        <v>117</v>
      </c>
      <c r="B160" s="265" t="s">
        <v>464</v>
      </c>
      <c r="C160" s="285" t="s">
        <v>1379</v>
      </c>
      <c r="D160" s="268">
        <v>7500</v>
      </c>
      <c r="E160" s="243">
        <v>0</v>
      </c>
      <c r="F160" s="263" t="s">
        <v>234</v>
      </c>
      <c r="G160" s="267" t="s">
        <v>10</v>
      </c>
      <c r="H160" s="267" t="s">
        <v>964</v>
      </c>
      <c r="I160" s="244" t="str">
        <f t="shared" si="8"/>
        <v>31791981d</v>
      </c>
      <c r="J160" s="237" t="str">
        <f t="shared" si="9"/>
        <v>31791981026 03</v>
      </c>
      <c r="K160" s="5" t="s">
        <v>118</v>
      </c>
      <c r="L160" s="237" t="str">
        <f t="shared" si="10"/>
        <v>31791981026 03B</v>
      </c>
      <c r="M160" s="5" t="str">
        <f t="shared" si="11"/>
        <v>SLOVENSKÝ ZÁPASNÍCKY ZVÄZdBDenis Horváth</v>
      </c>
    </row>
    <row r="161" spans="1:13">
      <c r="A161" s="236" t="s">
        <v>117</v>
      </c>
      <c r="B161" s="265" t="s">
        <v>464</v>
      </c>
      <c r="C161" s="285" t="s">
        <v>1380</v>
      </c>
      <c r="D161" s="268">
        <v>7500</v>
      </c>
      <c r="E161" s="243">
        <v>0</v>
      </c>
      <c r="F161" s="263" t="s">
        <v>234</v>
      </c>
      <c r="G161" s="267" t="s">
        <v>10</v>
      </c>
      <c r="H161" s="267" t="s">
        <v>964</v>
      </c>
      <c r="I161" s="244" t="str">
        <f t="shared" si="8"/>
        <v>31791981d</v>
      </c>
      <c r="J161" s="237" t="str">
        <f t="shared" si="9"/>
        <v>31791981026 03</v>
      </c>
      <c r="K161" s="5" t="s">
        <v>118</v>
      </c>
      <c r="L161" s="237" t="str">
        <f t="shared" si="10"/>
        <v>31791981026 03B</v>
      </c>
      <c r="M161" s="5" t="str">
        <f t="shared" si="11"/>
        <v>SLOVENSKÝ ZÁPASNÍCKY ZVÄZdBGeorgi Nogaev</v>
      </c>
    </row>
    <row r="162" spans="1:13">
      <c r="A162" s="236" t="s">
        <v>117</v>
      </c>
      <c r="B162" s="265" t="s">
        <v>464</v>
      </c>
      <c r="C162" s="285" t="s">
        <v>1381</v>
      </c>
      <c r="D162" s="268">
        <v>31000</v>
      </c>
      <c r="E162" s="243">
        <v>0</v>
      </c>
      <c r="F162" s="263" t="s">
        <v>234</v>
      </c>
      <c r="G162" s="267" t="s">
        <v>10</v>
      </c>
      <c r="H162" s="267" t="s">
        <v>964</v>
      </c>
      <c r="I162" s="244" t="str">
        <f t="shared" si="8"/>
        <v>31791981d</v>
      </c>
      <c r="J162" s="237" t="str">
        <f t="shared" si="9"/>
        <v>31791981026 03</v>
      </c>
      <c r="K162" s="5" t="s">
        <v>118</v>
      </c>
      <c r="L162" s="237" t="str">
        <f t="shared" si="10"/>
        <v>31791981026 03B</v>
      </c>
      <c r="M162" s="5" t="str">
        <f t="shared" si="11"/>
        <v>SLOVENSKÝ ZÁPASNÍCKY ZVÄZdBTaimuraz Salkazanov *</v>
      </c>
    </row>
    <row r="163" spans="1:13">
      <c r="A163" s="236" t="s">
        <v>117</v>
      </c>
      <c r="B163" s="265" t="s">
        <v>464</v>
      </c>
      <c r="C163" s="285" t="s">
        <v>1382</v>
      </c>
      <c r="D163" s="268">
        <v>10000</v>
      </c>
      <c r="E163" s="243">
        <v>0</v>
      </c>
      <c r="F163" s="263" t="s">
        <v>234</v>
      </c>
      <c r="G163" s="267" t="s">
        <v>10</v>
      </c>
      <c r="H163" s="267" t="s">
        <v>964</v>
      </c>
      <c r="I163" s="244" t="str">
        <f t="shared" si="8"/>
        <v>31791981d</v>
      </c>
      <c r="J163" s="237" t="str">
        <f t="shared" si="9"/>
        <v>31791981026 03</v>
      </c>
      <c r="K163" s="5" t="s">
        <v>118</v>
      </c>
      <c r="L163" s="237" t="str">
        <f t="shared" si="10"/>
        <v>31791981026 03B</v>
      </c>
      <c r="M163" s="5" t="str">
        <f t="shared" si="11"/>
        <v>SLOVENSKÝ ZÁPASNÍCKY ZVÄZdBTamás Sóos</v>
      </c>
    </row>
    <row r="164" spans="1:13">
      <c r="A164" s="236" t="s">
        <v>117</v>
      </c>
      <c r="B164" s="265" t="s">
        <v>464</v>
      </c>
      <c r="C164" s="285" t="s">
        <v>1383</v>
      </c>
      <c r="D164" s="268">
        <v>10000</v>
      </c>
      <c r="E164" s="243">
        <v>0</v>
      </c>
      <c r="F164" s="263" t="s">
        <v>234</v>
      </c>
      <c r="G164" s="267" t="s">
        <v>10</v>
      </c>
      <c r="H164" s="267" t="s">
        <v>964</v>
      </c>
      <c r="I164" s="244" t="str">
        <f t="shared" si="8"/>
        <v>31791981d</v>
      </c>
      <c r="J164" s="237" t="str">
        <f t="shared" si="9"/>
        <v>31791981026 03</v>
      </c>
      <c r="K164" s="5" t="s">
        <v>118</v>
      </c>
      <c r="L164" s="237" t="str">
        <f t="shared" si="10"/>
        <v>31791981026 03B</v>
      </c>
      <c r="M164" s="5" t="str">
        <f t="shared" si="11"/>
        <v>SLOVENSKÝ ZÁPASNÍCKY ZVÄZdBZsuzsana Molnár</v>
      </c>
    </row>
    <row r="165" spans="1:13">
      <c r="A165" s="252" t="s">
        <v>120</v>
      </c>
      <c r="B165" s="265" t="s">
        <v>121</v>
      </c>
      <c r="C165" s="239" t="s">
        <v>1157</v>
      </c>
      <c r="D165" s="242">
        <v>280754</v>
      </c>
      <c r="E165" s="243">
        <v>0</v>
      </c>
      <c r="F165" s="236" t="s">
        <v>231</v>
      </c>
      <c r="G165" s="239" t="s">
        <v>6</v>
      </c>
      <c r="H165" s="239" t="s">
        <v>964</v>
      </c>
      <c r="I165" s="278" t="str">
        <f t="shared" si="8"/>
        <v>30811546a</v>
      </c>
      <c r="J165" s="237" t="str">
        <f t="shared" si="9"/>
        <v>30811546026 02</v>
      </c>
      <c r="K165" s="5" t="s">
        <v>122</v>
      </c>
      <c r="L165" s="237" t="str">
        <f t="shared" si="10"/>
        <v>30811546026 02B</v>
      </c>
      <c r="M165" s="5" t="str">
        <f t="shared" si="11"/>
        <v>Slovenský zväz bedmintonuaBbedminton - bežné transfery</v>
      </c>
    </row>
    <row r="166" spans="1:13">
      <c r="A166" s="252" t="s">
        <v>123</v>
      </c>
      <c r="B166" s="265" t="s">
        <v>124</v>
      </c>
      <c r="C166" s="239" t="s">
        <v>1158</v>
      </c>
      <c r="D166" s="242">
        <v>469215</v>
      </c>
      <c r="E166" s="243">
        <v>0</v>
      </c>
      <c r="F166" s="236" t="s">
        <v>231</v>
      </c>
      <c r="G166" s="239" t="s">
        <v>6</v>
      </c>
      <c r="H166" s="239" t="s">
        <v>964</v>
      </c>
      <c r="I166" s="278" t="str">
        <f t="shared" si="8"/>
        <v>35656743a</v>
      </c>
      <c r="J166" s="237" t="str">
        <f t="shared" si="9"/>
        <v>35656743026 02</v>
      </c>
      <c r="K166" s="5" t="s">
        <v>125</v>
      </c>
      <c r="L166" s="237" t="str">
        <f t="shared" si="10"/>
        <v>35656743026 02B</v>
      </c>
      <c r="M166" s="5" t="str">
        <f t="shared" si="11"/>
        <v>Slovenský zväz biatlonuaBbiatlon - bežné transfery</v>
      </c>
    </row>
    <row r="167" spans="1:13">
      <c r="A167" s="252" t="s">
        <v>123</v>
      </c>
      <c r="B167" s="265" t="s">
        <v>124</v>
      </c>
      <c r="C167" s="267" t="s">
        <v>1252</v>
      </c>
      <c r="D167" s="269">
        <v>100000</v>
      </c>
      <c r="E167" s="243">
        <v>0</v>
      </c>
      <c r="F167" s="263" t="s">
        <v>231</v>
      </c>
      <c r="G167" s="239" t="s">
        <v>6</v>
      </c>
      <c r="H167" s="267" t="s">
        <v>965</v>
      </c>
      <c r="I167" s="278" t="str">
        <f t="shared" si="8"/>
        <v>35656743a</v>
      </c>
      <c r="J167" s="237" t="str">
        <f t="shared" si="9"/>
        <v>35656743026 02</v>
      </c>
      <c r="K167" s="5" t="s">
        <v>125</v>
      </c>
      <c r="L167" s="237"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36" t="s">
        <v>123</v>
      </c>
      <c r="B168" s="265" t="s">
        <v>124</v>
      </c>
      <c r="C168" s="285" t="s">
        <v>1384</v>
      </c>
      <c r="D168" s="268">
        <v>72000</v>
      </c>
      <c r="E168" s="243">
        <v>0</v>
      </c>
      <c r="F168" s="263" t="s">
        <v>234</v>
      </c>
      <c r="G168" s="267" t="s">
        <v>10</v>
      </c>
      <c r="H168" s="267" t="s">
        <v>964</v>
      </c>
      <c r="I168" s="244" t="str">
        <f t="shared" si="8"/>
        <v>35656743d</v>
      </c>
      <c r="J168" s="237" t="str">
        <f t="shared" si="9"/>
        <v>35656743026 03</v>
      </c>
      <c r="K168" s="5" t="s">
        <v>125</v>
      </c>
      <c r="L168" s="237" t="str">
        <f t="shared" si="10"/>
        <v>35656743026 03B</v>
      </c>
      <c r="M168" s="5" t="str">
        <f t="shared" si="11"/>
        <v>Slovenský zväz biatlonudBAnastasia Kuzminova</v>
      </c>
    </row>
    <row r="169" spans="1:13">
      <c r="A169" s="236" t="s">
        <v>123</v>
      </c>
      <c r="B169" s="265" t="s">
        <v>124</v>
      </c>
      <c r="C169" s="285" t="s">
        <v>1385</v>
      </c>
      <c r="D169" s="268">
        <v>28000</v>
      </c>
      <c r="E169" s="243">
        <v>0</v>
      </c>
      <c r="F169" s="263" t="s">
        <v>234</v>
      </c>
      <c r="G169" s="267" t="s">
        <v>10</v>
      </c>
      <c r="H169" s="267" t="s">
        <v>964</v>
      </c>
      <c r="I169" s="244" t="str">
        <f t="shared" si="8"/>
        <v>35656743d</v>
      </c>
      <c r="J169" s="237" t="str">
        <f t="shared" si="9"/>
        <v>35656743026 03</v>
      </c>
      <c r="K169" s="5" t="s">
        <v>125</v>
      </c>
      <c r="L169" s="237" t="str">
        <f t="shared" si="10"/>
        <v>35656743026 03B</v>
      </c>
      <c r="M169" s="5" t="str">
        <f t="shared" si="11"/>
        <v>Slovenský zväz biatlonudBIvona Fialková</v>
      </c>
    </row>
    <row r="170" spans="1:13">
      <c r="A170" s="236" t="s">
        <v>123</v>
      </c>
      <c r="B170" s="265" t="s">
        <v>124</v>
      </c>
      <c r="C170" s="285" t="s">
        <v>1386</v>
      </c>
      <c r="D170" s="268">
        <v>28000</v>
      </c>
      <c r="E170" s="243">
        <v>0</v>
      </c>
      <c r="F170" s="263" t="s">
        <v>234</v>
      </c>
      <c r="G170" s="267" t="s">
        <v>10</v>
      </c>
      <c r="H170" s="267" t="s">
        <v>964</v>
      </c>
      <c r="I170" s="244" t="str">
        <f t="shared" si="8"/>
        <v>35656743d</v>
      </c>
      <c r="J170" s="237" t="str">
        <f t="shared" si="9"/>
        <v>35656743026 03</v>
      </c>
      <c r="K170" s="5" t="s">
        <v>125</v>
      </c>
      <c r="L170" s="237" t="str">
        <f t="shared" si="10"/>
        <v>35656743026 03B</v>
      </c>
      <c r="M170" s="5" t="str">
        <f t="shared" si="11"/>
        <v>Slovenský zväz biatlonudBTerézia Poliaková</v>
      </c>
    </row>
    <row r="171" spans="1:13">
      <c r="A171" s="236" t="s">
        <v>123</v>
      </c>
      <c r="B171" s="265" t="s">
        <v>124</v>
      </c>
      <c r="C171" s="285" t="s">
        <v>1387</v>
      </c>
      <c r="D171" s="268">
        <v>20000</v>
      </c>
      <c r="E171" s="243">
        <v>0</v>
      </c>
      <c r="F171" s="263" t="s">
        <v>234</v>
      </c>
      <c r="G171" s="267" t="s">
        <v>10</v>
      </c>
      <c r="H171" s="267" t="s">
        <v>964</v>
      </c>
      <c r="I171" s="244" t="str">
        <f t="shared" si="8"/>
        <v>35656743d</v>
      </c>
      <c r="J171" s="237" t="str">
        <f t="shared" si="9"/>
        <v>35656743026 03</v>
      </c>
      <c r="K171" s="5" t="s">
        <v>125</v>
      </c>
      <c r="L171" s="237" t="str">
        <f t="shared" si="10"/>
        <v>35656743026 03B</v>
      </c>
      <c r="M171" s="5" t="str">
        <f t="shared" si="11"/>
        <v>Slovenský zväz biatlonudBMartin Otčenáš</v>
      </c>
    </row>
    <row r="172" spans="1:13">
      <c r="A172" s="236" t="s">
        <v>123</v>
      </c>
      <c r="B172" s="265" t="s">
        <v>124</v>
      </c>
      <c r="C172" s="285" t="s">
        <v>1388</v>
      </c>
      <c r="D172" s="268">
        <v>52000</v>
      </c>
      <c r="E172" s="243">
        <v>0</v>
      </c>
      <c r="F172" s="263" t="s">
        <v>234</v>
      </c>
      <c r="G172" s="267" t="s">
        <v>10</v>
      </c>
      <c r="H172" s="267" t="s">
        <v>964</v>
      </c>
      <c r="I172" s="244" t="str">
        <f t="shared" si="8"/>
        <v>35656743d</v>
      </c>
      <c r="J172" s="237" t="str">
        <f t="shared" si="9"/>
        <v>35656743026 03</v>
      </c>
      <c r="K172" s="5" t="s">
        <v>125</v>
      </c>
      <c r="L172" s="237" t="str">
        <f t="shared" si="10"/>
        <v>35656743026 03B</v>
      </c>
      <c r="M172" s="5" t="str">
        <f t="shared" si="11"/>
        <v>Slovenský zväz biatlonudBPaulína Fialková</v>
      </c>
    </row>
    <row r="173" spans="1:13">
      <c r="A173" s="236" t="s">
        <v>123</v>
      </c>
      <c r="B173" s="265" t="s">
        <v>124</v>
      </c>
      <c r="C173" s="285" t="s">
        <v>1389</v>
      </c>
      <c r="D173" s="268">
        <v>10000</v>
      </c>
      <c r="E173" s="243">
        <v>0</v>
      </c>
      <c r="F173" s="263" t="s">
        <v>234</v>
      </c>
      <c r="G173" s="267" t="s">
        <v>10</v>
      </c>
      <c r="H173" s="267" t="s">
        <v>964</v>
      </c>
      <c r="I173" s="244" t="str">
        <f t="shared" si="8"/>
        <v>35656743d</v>
      </c>
      <c r="J173" s="237" t="str">
        <f t="shared" si="9"/>
        <v>35656743026 03</v>
      </c>
      <c r="K173" s="5" t="s">
        <v>125</v>
      </c>
      <c r="L173" s="237" t="str">
        <f t="shared" si="10"/>
        <v>35656743026 03B</v>
      </c>
      <c r="M173" s="5" t="str">
        <f t="shared" si="11"/>
        <v>Slovenský zväz biatlonudBTomáš Sklenárik</v>
      </c>
    </row>
    <row r="174" spans="1:13">
      <c r="A174" s="252" t="s">
        <v>126</v>
      </c>
      <c r="B174" s="265" t="s">
        <v>127</v>
      </c>
      <c r="C174" s="267" t="s">
        <v>1159</v>
      </c>
      <c r="D174" s="269">
        <v>87027</v>
      </c>
      <c r="E174" s="243">
        <v>0</v>
      </c>
      <c r="F174" s="263" t="s">
        <v>231</v>
      </c>
      <c r="G174" s="239" t="s">
        <v>6</v>
      </c>
      <c r="H174" s="267" t="s">
        <v>964</v>
      </c>
      <c r="I174" s="278" t="str">
        <f t="shared" si="8"/>
        <v>36067580a</v>
      </c>
      <c r="J174" s="237" t="str">
        <f t="shared" si="9"/>
        <v>36067580026 02</v>
      </c>
      <c r="K174" s="5" t="s">
        <v>186</v>
      </c>
      <c r="L174" s="237" t="str">
        <f t="shared" si="10"/>
        <v>36067580026 02B</v>
      </c>
      <c r="M174" s="5" t="str">
        <f t="shared" si="11"/>
        <v>Slovenský zväz bobistovaBboby a skeleton - bežné transfery</v>
      </c>
    </row>
    <row r="175" spans="1:13" ht="45">
      <c r="A175" s="252" t="s">
        <v>126</v>
      </c>
      <c r="B175" s="265" t="s">
        <v>127</v>
      </c>
      <c r="C175" s="274" t="s">
        <v>1253</v>
      </c>
      <c r="D175" s="242">
        <v>26600</v>
      </c>
      <c r="E175" s="243">
        <v>0</v>
      </c>
      <c r="F175" s="275" t="s">
        <v>231</v>
      </c>
      <c r="G175" s="239" t="s">
        <v>6</v>
      </c>
      <c r="H175" s="239" t="s">
        <v>965</v>
      </c>
      <c r="I175" s="278" t="str">
        <f t="shared" si="8"/>
        <v>36067580a</v>
      </c>
      <c r="J175" s="237" t="str">
        <f t="shared" si="9"/>
        <v>36067580026 02</v>
      </c>
      <c r="K175" s="5" t="s">
        <v>186</v>
      </c>
      <c r="L175" s="237" t="str">
        <f t="shared" si="10"/>
        <v>36067580026 02K</v>
      </c>
      <c r="M175" s="5" t="str">
        <f t="shared" si="11"/>
        <v>Slovenský zväz bobistovaKboby a skeleton - kapitálové transfery (športové náčinie - 2-boby zn. Eurotech ročník 2011 21 600 eur, nové nože - bežce na 2-boby zn. SIA 5 000 eur)</v>
      </c>
    </row>
    <row r="176" spans="1:13">
      <c r="A176" s="252" t="s">
        <v>128</v>
      </c>
      <c r="B176" s="265" t="s">
        <v>129</v>
      </c>
      <c r="C176" s="274" t="s">
        <v>1160</v>
      </c>
      <c r="D176" s="242">
        <v>2059640</v>
      </c>
      <c r="E176" s="243">
        <v>0</v>
      </c>
      <c r="F176" s="275" t="s">
        <v>231</v>
      </c>
      <c r="G176" s="239" t="s">
        <v>6</v>
      </c>
      <c r="H176" s="239" t="s">
        <v>964</v>
      </c>
      <c r="I176" s="278" t="str">
        <f t="shared" si="8"/>
        <v>00684112a</v>
      </c>
      <c r="J176" s="237" t="str">
        <f t="shared" si="9"/>
        <v>00684112026 02</v>
      </c>
      <c r="K176" s="5" t="s">
        <v>5</v>
      </c>
      <c r="L176" s="237" t="str">
        <f t="shared" si="10"/>
        <v>00684112026 02B</v>
      </c>
      <c r="M176" s="5" t="str">
        <f t="shared" si="11"/>
        <v>Slovenský zväz cyklistikyaBcyklistika - bežné transfery</v>
      </c>
    </row>
    <row r="177" spans="1:13">
      <c r="A177" s="252" t="s">
        <v>128</v>
      </c>
      <c r="B177" s="265" t="s">
        <v>129</v>
      </c>
      <c r="C177" s="239" t="s">
        <v>1254</v>
      </c>
      <c r="D177" s="242">
        <v>98000</v>
      </c>
      <c r="E177" s="243">
        <v>0</v>
      </c>
      <c r="F177" s="236" t="s">
        <v>231</v>
      </c>
      <c r="G177" s="239" t="s">
        <v>6</v>
      </c>
      <c r="H177" s="239" t="s">
        <v>965</v>
      </c>
      <c r="I177" s="278" t="str">
        <f t="shared" si="8"/>
        <v>00684112a</v>
      </c>
      <c r="J177" s="237" t="str">
        <f t="shared" si="9"/>
        <v>00684112026 02</v>
      </c>
      <c r="K177" s="5" t="s">
        <v>5</v>
      </c>
      <c r="L177" s="237"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36" t="s">
        <v>128</v>
      </c>
      <c r="B178" s="265" t="s">
        <v>129</v>
      </c>
      <c r="C178" s="285" t="s">
        <v>1390</v>
      </c>
      <c r="D178" s="268">
        <v>62000</v>
      </c>
      <c r="E178" s="243">
        <v>0</v>
      </c>
      <c r="F178" s="263" t="s">
        <v>234</v>
      </c>
      <c r="G178" s="267" t="s">
        <v>10</v>
      </c>
      <c r="H178" s="267" t="s">
        <v>964</v>
      </c>
      <c r="I178" s="244" t="str">
        <f t="shared" si="8"/>
        <v>00684112d</v>
      </c>
      <c r="J178" s="237" t="str">
        <f t="shared" si="9"/>
        <v>00684112026 03</v>
      </c>
      <c r="K178" s="5" t="s">
        <v>5</v>
      </c>
      <c r="L178" s="237" t="str">
        <f t="shared" si="10"/>
        <v>00684112026 03B</v>
      </c>
      <c r="M178" s="5" t="str">
        <f t="shared" si="11"/>
        <v>Slovenský zväz cyklistikydBPeter Sagan</v>
      </c>
    </row>
    <row r="179" spans="1:13">
      <c r="A179" s="252" t="s">
        <v>130</v>
      </c>
      <c r="B179" s="265" t="s">
        <v>131</v>
      </c>
      <c r="C179" s="267" t="s">
        <v>1161</v>
      </c>
      <c r="D179" s="268">
        <v>20555</v>
      </c>
      <c r="E179" s="243">
        <v>0</v>
      </c>
      <c r="F179" s="263" t="s">
        <v>231</v>
      </c>
      <c r="G179" s="267" t="s">
        <v>6</v>
      </c>
      <c r="H179" s="267" t="s">
        <v>964</v>
      </c>
      <c r="I179" s="278" t="str">
        <f t="shared" si="8"/>
        <v>31806431a</v>
      </c>
      <c r="J179" s="237" t="str">
        <f t="shared" si="9"/>
        <v>31806431026 02</v>
      </c>
      <c r="K179" s="5" t="s">
        <v>132</v>
      </c>
      <c r="L179" s="237" t="str">
        <f t="shared" si="10"/>
        <v>31806431026 02B</v>
      </c>
      <c r="M179" s="5" t="str">
        <f t="shared" si="11"/>
        <v>Slovenský zväz dráhového golfuaBdráhový golf - bežné transfery</v>
      </c>
    </row>
    <row r="180" spans="1:13">
      <c r="A180" s="252" t="s">
        <v>133</v>
      </c>
      <c r="B180" s="265" t="s">
        <v>134</v>
      </c>
      <c r="C180" s="267" t="s">
        <v>1162</v>
      </c>
      <c r="D180" s="268">
        <v>536403</v>
      </c>
      <c r="E180" s="243">
        <v>0</v>
      </c>
      <c r="F180" s="263" t="s">
        <v>231</v>
      </c>
      <c r="G180" s="267" t="s">
        <v>6</v>
      </c>
      <c r="H180" s="267" t="s">
        <v>964</v>
      </c>
      <c r="I180" s="278" t="str">
        <f t="shared" si="8"/>
        <v>31795421a</v>
      </c>
      <c r="J180" s="237" t="str">
        <f t="shared" si="9"/>
        <v>31795421026 02</v>
      </c>
      <c r="K180" s="5" t="s">
        <v>33</v>
      </c>
      <c r="L180" s="237" t="str">
        <f t="shared" si="10"/>
        <v>31795421026 02B</v>
      </c>
      <c r="M180" s="5" t="str">
        <f t="shared" si="11"/>
        <v>Slovenský zväz florbaluaBflorbal - bežné transfery</v>
      </c>
    </row>
    <row r="181" spans="1:13">
      <c r="A181" s="252" t="s">
        <v>135</v>
      </c>
      <c r="B181" s="265" t="s">
        <v>136</v>
      </c>
      <c r="C181" s="274" t="s">
        <v>1163</v>
      </c>
      <c r="D181" s="242">
        <v>2054357</v>
      </c>
      <c r="E181" s="243">
        <v>0</v>
      </c>
      <c r="F181" s="275" t="s">
        <v>231</v>
      </c>
      <c r="G181" s="239" t="s">
        <v>6</v>
      </c>
      <c r="H181" s="239" t="s">
        <v>964</v>
      </c>
      <c r="I181" s="278" t="str">
        <f t="shared" si="8"/>
        <v>30774772a</v>
      </c>
      <c r="J181" s="237" t="str">
        <f t="shared" si="9"/>
        <v>30774772026 02</v>
      </c>
      <c r="K181" s="5" t="s">
        <v>137</v>
      </c>
      <c r="L181" s="237" t="str">
        <f t="shared" si="10"/>
        <v>30774772026 02B</v>
      </c>
      <c r="M181" s="5" t="str">
        <f t="shared" si="11"/>
        <v>Slovenský zväz hádzanejaBhádzaná - bežné transfery</v>
      </c>
    </row>
    <row r="182" spans="1:13" ht="56.25">
      <c r="A182" s="252" t="s">
        <v>135</v>
      </c>
      <c r="B182" s="265" t="s">
        <v>136</v>
      </c>
      <c r="C182" s="274" t="s">
        <v>1255</v>
      </c>
      <c r="D182" s="242">
        <v>15810</v>
      </c>
      <c r="E182" s="243">
        <v>0</v>
      </c>
      <c r="F182" s="275" t="s">
        <v>231</v>
      </c>
      <c r="G182" s="239" t="s">
        <v>6</v>
      </c>
      <c r="H182" s="239" t="s">
        <v>965</v>
      </c>
      <c r="I182" s="278" t="str">
        <f t="shared" si="8"/>
        <v>30774772a</v>
      </c>
      <c r="J182" s="237" t="str">
        <f t="shared" si="9"/>
        <v>30774772026 02</v>
      </c>
      <c r="K182" s="5" t="s">
        <v>137</v>
      </c>
      <c r="L182" s="237"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52" t="s">
        <v>138</v>
      </c>
      <c r="B183" s="265" t="s">
        <v>139</v>
      </c>
      <c r="C183" s="239" t="s">
        <v>1164</v>
      </c>
      <c r="D183" s="242">
        <v>116873</v>
      </c>
      <c r="E183" s="243">
        <v>0</v>
      </c>
      <c r="F183" s="236" t="s">
        <v>231</v>
      </c>
      <c r="G183" s="239" t="s">
        <v>6</v>
      </c>
      <c r="H183" s="239" t="s">
        <v>964</v>
      </c>
      <c r="I183" s="278" t="str">
        <f t="shared" si="8"/>
        <v>30793211a</v>
      </c>
      <c r="J183" s="237" t="str">
        <f t="shared" si="9"/>
        <v>30793211026 02</v>
      </c>
      <c r="K183" s="5" t="s">
        <v>140</v>
      </c>
      <c r="L183" s="237" t="str">
        <f t="shared" si="10"/>
        <v>30793211026 02B</v>
      </c>
      <c r="M183" s="5" t="str">
        <f t="shared" si="11"/>
        <v>Slovenský zväz jachtinguaBjachting - bežné transfery</v>
      </c>
    </row>
    <row r="184" spans="1:13">
      <c r="A184" s="252" t="s">
        <v>141</v>
      </c>
      <c r="B184" s="265" t="s">
        <v>503</v>
      </c>
      <c r="C184" s="239" t="s">
        <v>1165</v>
      </c>
      <c r="D184" s="242">
        <v>296511</v>
      </c>
      <c r="E184" s="243">
        <v>0</v>
      </c>
      <c r="F184" s="236" t="s">
        <v>231</v>
      </c>
      <c r="G184" s="239" t="s">
        <v>6</v>
      </c>
      <c r="H184" s="239" t="s">
        <v>964</v>
      </c>
      <c r="I184" s="278" t="str">
        <f t="shared" si="8"/>
        <v>17308518a</v>
      </c>
      <c r="J184" s="237" t="str">
        <f t="shared" si="9"/>
        <v>17308518026 02</v>
      </c>
      <c r="K184" s="5" t="s">
        <v>193</v>
      </c>
      <c r="L184" s="237" t="str">
        <f t="shared" si="10"/>
        <v>17308518026 02B</v>
      </c>
      <c r="M184" s="5" t="str">
        <f t="shared" si="11"/>
        <v>Slovenský zväz JudoaBjudo - bežné transfery</v>
      </c>
    </row>
    <row r="185" spans="1:13">
      <c r="A185" s="236" t="s">
        <v>141</v>
      </c>
      <c r="B185" s="265" t="s">
        <v>503</v>
      </c>
      <c r="C185" s="285" t="s">
        <v>1391</v>
      </c>
      <c r="D185" s="268">
        <v>10000</v>
      </c>
      <c r="E185" s="243">
        <v>0</v>
      </c>
      <c r="F185" s="263" t="s">
        <v>234</v>
      </c>
      <c r="G185" s="267" t="s">
        <v>10</v>
      </c>
      <c r="H185" s="267" t="s">
        <v>964</v>
      </c>
      <c r="I185" s="244" t="str">
        <f t="shared" si="8"/>
        <v>17308518d</v>
      </c>
      <c r="J185" s="237" t="str">
        <f t="shared" si="9"/>
        <v>17308518026 03</v>
      </c>
      <c r="K185" s="5" t="s">
        <v>193</v>
      </c>
      <c r="L185" s="237" t="str">
        <f t="shared" si="10"/>
        <v>17308518026 03B</v>
      </c>
      <c r="M185" s="5" t="str">
        <f t="shared" si="11"/>
        <v>Slovenský zväz JudodBAlex Barto</v>
      </c>
    </row>
    <row r="186" spans="1:13">
      <c r="A186" s="236" t="s">
        <v>141</v>
      </c>
      <c r="B186" s="265" t="s">
        <v>503</v>
      </c>
      <c r="C186" s="285" t="s">
        <v>1392</v>
      </c>
      <c r="D186" s="268">
        <v>42000</v>
      </c>
      <c r="E186" s="243">
        <v>0</v>
      </c>
      <c r="F186" s="263" t="s">
        <v>234</v>
      </c>
      <c r="G186" s="267" t="s">
        <v>10</v>
      </c>
      <c r="H186" s="267" t="s">
        <v>964</v>
      </c>
      <c r="I186" s="244" t="str">
        <f t="shared" si="8"/>
        <v>17308518d</v>
      </c>
      <c r="J186" s="237" t="str">
        <f t="shared" si="9"/>
        <v>17308518026 03</v>
      </c>
      <c r="K186" s="5" t="s">
        <v>193</v>
      </c>
      <c r="L186" s="237" t="str">
        <f t="shared" si="10"/>
        <v>17308518026 03B</v>
      </c>
      <c r="M186" s="5" t="str">
        <f t="shared" si="11"/>
        <v xml:space="preserve">Slovenský zväz JudodBMatej Poliak </v>
      </c>
    </row>
    <row r="187" spans="1:13">
      <c r="A187" s="236" t="s">
        <v>141</v>
      </c>
      <c r="B187" s="265" t="s">
        <v>503</v>
      </c>
      <c r="C187" s="285" t="s">
        <v>1393</v>
      </c>
      <c r="D187" s="268">
        <v>10000</v>
      </c>
      <c r="E187" s="243">
        <v>0</v>
      </c>
      <c r="F187" s="263" t="s">
        <v>234</v>
      </c>
      <c r="G187" s="267" t="s">
        <v>10</v>
      </c>
      <c r="H187" s="267" t="s">
        <v>964</v>
      </c>
      <c r="I187" s="244" t="str">
        <f t="shared" si="8"/>
        <v>17308518d</v>
      </c>
      <c r="J187" s="237" t="str">
        <f t="shared" si="9"/>
        <v>17308518026 03</v>
      </c>
      <c r="K187" s="5" t="s">
        <v>193</v>
      </c>
      <c r="L187" s="237" t="str">
        <f t="shared" si="10"/>
        <v>17308518026 03B</v>
      </c>
      <c r="M187" s="5" t="str">
        <f t="shared" si="11"/>
        <v>Slovenský zväz JudodBPeter Žilka</v>
      </c>
    </row>
    <row r="188" spans="1:13">
      <c r="A188" s="236" t="s">
        <v>143</v>
      </c>
      <c r="B188" s="265" t="s">
        <v>507</v>
      </c>
      <c r="C188" s="239" t="s">
        <v>1166</v>
      </c>
      <c r="D188" s="242">
        <v>589982</v>
      </c>
      <c r="E188" s="243">
        <v>0</v>
      </c>
      <c r="F188" s="236" t="s">
        <v>231</v>
      </c>
      <c r="G188" s="239" t="s">
        <v>6</v>
      </c>
      <c r="H188" s="239" t="s">
        <v>964</v>
      </c>
      <c r="I188" s="278" t="str">
        <f t="shared" si="8"/>
        <v>30811571a</v>
      </c>
      <c r="J188" s="237" t="str">
        <f t="shared" si="9"/>
        <v>30811571026 02</v>
      </c>
      <c r="K188" s="5" t="s">
        <v>45</v>
      </c>
      <c r="L188" s="237" t="str">
        <f t="shared" si="10"/>
        <v>30811571026 02B</v>
      </c>
      <c r="M188" s="5" t="str">
        <f t="shared" si="11"/>
        <v>Slovenský Zväz KarateaBkarate - bežné transfery</v>
      </c>
    </row>
    <row r="189" spans="1:13">
      <c r="A189" s="236" t="s">
        <v>143</v>
      </c>
      <c r="B189" s="265" t="s">
        <v>507</v>
      </c>
      <c r="C189" s="285" t="s">
        <v>1394</v>
      </c>
      <c r="D189" s="268">
        <v>26000</v>
      </c>
      <c r="E189" s="243">
        <v>0</v>
      </c>
      <c r="F189" s="263" t="s">
        <v>234</v>
      </c>
      <c r="G189" s="267" t="s">
        <v>10</v>
      </c>
      <c r="H189" s="267" t="s">
        <v>964</v>
      </c>
      <c r="I189" s="244" t="str">
        <f t="shared" si="8"/>
        <v>30811571d</v>
      </c>
      <c r="J189" s="237" t="str">
        <f t="shared" si="9"/>
        <v>30811571026 03</v>
      </c>
      <c r="K189" s="5" t="s">
        <v>45</v>
      </c>
      <c r="L189" s="237" t="str">
        <f t="shared" si="10"/>
        <v>30811571026 03B</v>
      </c>
      <c r="M189" s="5" t="str">
        <f t="shared" si="11"/>
        <v>Slovenský Zväz KaratedBAdi Gyurik</v>
      </c>
    </row>
    <row r="190" spans="1:13">
      <c r="A190" s="236" t="s">
        <v>143</v>
      </c>
      <c r="B190" s="265" t="s">
        <v>507</v>
      </c>
      <c r="C190" s="285" t="s">
        <v>1395</v>
      </c>
      <c r="D190" s="268">
        <v>42000</v>
      </c>
      <c r="E190" s="243">
        <v>0</v>
      </c>
      <c r="F190" s="263" t="s">
        <v>234</v>
      </c>
      <c r="G190" s="267" t="s">
        <v>10</v>
      </c>
      <c r="H190" s="267" t="s">
        <v>964</v>
      </c>
      <c r="I190" s="244" t="str">
        <f t="shared" si="8"/>
        <v>30811571d</v>
      </c>
      <c r="J190" s="237" t="str">
        <f t="shared" si="9"/>
        <v>30811571026 03</v>
      </c>
      <c r="K190" s="5" t="s">
        <v>45</v>
      </c>
      <c r="L190" s="237" t="str">
        <f t="shared" si="10"/>
        <v>30811571026 03B</v>
      </c>
      <c r="M190" s="5" t="str">
        <f t="shared" si="11"/>
        <v>Slovenský Zväz KaratedBDominik Imrich</v>
      </c>
    </row>
    <row r="191" spans="1:13">
      <c r="A191" s="236" t="s">
        <v>143</v>
      </c>
      <c r="B191" s="265" t="s">
        <v>507</v>
      </c>
      <c r="C191" s="285" t="s">
        <v>1396</v>
      </c>
      <c r="D191" s="268">
        <v>15000</v>
      </c>
      <c r="E191" s="243">
        <v>0</v>
      </c>
      <c r="F191" s="263" t="s">
        <v>234</v>
      </c>
      <c r="G191" s="267" t="s">
        <v>10</v>
      </c>
      <c r="H191" s="267" t="s">
        <v>964</v>
      </c>
      <c r="I191" s="244" t="str">
        <f t="shared" si="8"/>
        <v>30811571d</v>
      </c>
      <c r="J191" s="237" t="str">
        <f t="shared" si="9"/>
        <v>30811571026 03</v>
      </c>
      <c r="K191" s="5" t="s">
        <v>45</v>
      </c>
      <c r="L191" s="237" t="str">
        <f t="shared" si="10"/>
        <v>30811571026 03B</v>
      </c>
      <c r="M191" s="5" t="str">
        <f t="shared" si="11"/>
        <v>Slovenský Zväz KaratedBDominika Bogárová</v>
      </c>
    </row>
    <row r="192" spans="1:13">
      <c r="A192" s="236" t="s">
        <v>143</v>
      </c>
      <c r="B192" s="265" t="s">
        <v>507</v>
      </c>
      <c r="C192" s="285" t="s">
        <v>1397</v>
      </c>
      <c r="D192" s="268">
        <v>26000</v>
      </c>
      <c r="E192" s="243">
        <v>0</v>
      </c>
      <c r="F192" s="263" t="s">
        <v>234</v>
      </c>
      <c r="G192" s="267" t="s">
        <v>10</v>
      </c>
      <c r="H192" s="267" t="s">
        <v>964</v>
      </c>
      <c r="I192" s="244" t="str">
        <f t="shared" si="8"/>
        <v>30811571d</v>
      </c>
      <c r="J192" s="237" t="str">
        <f t="shared" si="9"/>
        <v>30811571026 03</v>
      </c>
      <c r="K192" s="5" t="s">
        <v>45</v>
      </c>
      <c r="L192" s="237" t="str">
        <f t="shared" si="10"/>
        <v>30811571026 03B</v>
      </c>
      <c r="M192" s="5" t="str">
        <f t="shared" si="11"/>
        <v>Slovenský Zväz KaratedBDominika Veisová</v>
      </c>
    </row>
    <row r="193" spans="1:13">
      <c r="A193" s="236" t="s">
        <v>143</v>
      </c>
      <c r="B193" s="265" t="s">
        <v>507</v>
      </c>
      <c r="C193" s="285" t="s">
        <v>1398</v>
      </c>
      <c r="D193" s="268">
        <v>30000</v>
      </c>
      <c r="E193" s="243">
        <v>0</v>
      </c>
      <c r="F193" s="263" t="s">
        <v>234</v>
      </c>
      <c r="G193" s="267" t="s">
        <v>10</v>
      </c>
      <c r="H193" s="267" t="s">
        <v>964</v>
      </c>
      <c r="I193" s="244" t="str">
        <f t="shared" si="8"/>
        <v>30811571d</v>
      </c>
      <c r="J193" s="237" t="str">
        <f t="shared" si="9"/>
        <v>30811571026 03</v>
      </c>
      <c r="K193" s="5" t="s">
        <v>45</v>
      </c>
      <c r="L193" s="237" t="str">
        <f t="shared" si="10"/>
        <v>30811571026 03B</v>
      </c>
      <c r="M193" s="5" t="str">
        <f t="shared" si="11"/>
        <v>Slovenský Zväz KaratedBDorota Balciarová</v>
      </c>
    </row>
    <row r="194" spans="1:13">
      <c r="A194" s="236" t="s">
        <v>143</v>
      </c>
      <c r="B194" s="265" t="s">
        <v>507</v>
      </c>
      <c r="C194" s="285" t="s">
        <v>1399</v>
      </c>
      <c r="D194" s="268">
        <v>15000</v>
      </c>
      <c r="E194" s="243">
        <v>0</v>
      </c>
      <c r="F194" s="263" t="s">
        <v>234</v>
      </c>
      <c r="G194" s="267" t="s">
        <v>10</v>
      </c>
      <c r="H194" s="267" t="s">
        <v>964</v>
      </c>
      <c r="I194" s="244" t="str">
        <f t="shared" ref="I194:I257" si="12">A194&amp;F194</f>
        <v>30811571d</v>
      </c>
      <c r="J194" s="237" t="str">
        <f t="shared" ref="J194:J257" si="13">A194&amp;G194</f>
        <v>30811571026 03</v>
      </c>
      <c r="K194" s="5" t="s">
        <v>45</v>
      </c>
      <c r="L194" s="237" t="str">
        <f t="shared" ref="L194:L257" si="14">A194&amp;G194&amp;H194</f>
        <v>30811571026 03B</v>
      </c>
      <c r="M194" s="5" t="str">
        <f t="shared" ref="M194:M257" si="15">B194&amp;F194&amp;H194&amp;C194</f>
        <v>Slovenský Zväz KaratedBEma Brázdová</v>
      </c>
    </row>
    <row r="195" spans="1:13">
      <c r="A195" s="236" t="s">
        <v>143</v>
      </c>
      <c r="B195" s="265" t="s">
        <v>507</v>
      </c>
      <c r="C195" s="285" t="s">
        <v>1400</v>
      </c>
      <c r="D195" s="268">
        <v>10000</v>
      </c>
      <c r="E195" s="243">
        <v>0</v>
      </c>
      <c r="F195" s="263" t="s">
        <v>234</v>
      </c>
      <c r="G195" s="267" t="s">
        <v>10</v>
      </c>
      <c r="H195" s="267" t="s">
        <v>964</v>
      </c>
      <c r="I195" s="244" t="str">
        <f t="shared" si="12"/>
        <v>30811571d</v>
      </c>
      <c r="J195" s="237" t="str">
        <f t="shared" si="13"/>
        <v>30811571026 03</v>
      </c>
      <c r="K195" s="5" t="s">
        <v>45</v>
      </c>
      <c r="L195" s="237" t="str">
        <f t="shared" si="14"/>
        <v>30811571026 03B</v>
      </c>
      <c r="M195" s="5" t="str">
        <f t="shared" si="15"/>
        <v>Slovenský Zväz KaratedBIna Macejková</v>
      </c>
    </row>
    <row r="196" spans="1:13">
      <c r="A196" s="236" t="s">
        <v>143</v>
      </c>
      <c r="B196" s="265" t="s">
        <v>507</v>
      </c>
      <c r="C196" s="285" t="s">
        <v>1401</v>
      </c>
      <c r="D196" s="268">
        <v>5000</v>
      </c>
      <c r="E196" s="243">
        <v>0</v>
      </c>
      <c r="F196" s="263" t="s">
        <v>234</v>
      </c>
      <c r="G196" s="267" t="s">
        <v>10</v>
      </c>
      <c r="H196" s="267" t="s">
        <v>964</v>
      </c>
      <c r="I196" s="244" t="str">
        <f t="shared" si="12"/>
        <v>30811571d</v>
      </c>
      <c r="J196" s="237" t="str">
        <f t="shared" si="13"/>
        <v>30811571026 03</v>
      </c>
      <c r="K196" s="5" t="s">
        <v>45</v>
      </c>
      <c r="L196" s="237" t="str">
        <f t="shared" si="14"/>
        <v>30811571026 03B</v>
      </c>
      <c r="M196" s="5" t="str">
        <f t="shared" si="15"/>
        <v>Slovenský Zväz KaratedBJán Fuzer</v>
      </c>
    </row>
    <row r="197" spans="1:13">
      <c r="A197" s="236" t="s">
        <v>143</v>
      </c>
      <c r="B197" s="265" t="s">
        <v>507</v>
      </c>
      <c r="C197" s="285" t="s">
        <v>1402</v>
      </c>
      <c r="D197" s="268">
        <v>15000</v>
      </c>
      <c r="E197" s="243">
        <v>0</v>
      </c>
      <c r="F197" s="263" t="s">
        <v>234</v>
      </c>
      <c r="G197" s="267" t="s">
        <v>10</v>
      </c>
      <c r="H197" s="267" t="s">
        <v>964</v>
      </c>
      <c r="I197" s="244" t="str">
        <f t="shared" si="12"/>
        <v>30811571d</v>
      </c>
      <c r="J197" s="237" t="str">
        <f t="shared" si="13"/>
        <v>30811571026 03</v>
      </c>
      <c r="K197" s="5" t="s">
        <v>45</v>
      </c>
      <c r="L197" s="237" t="str">
        <f t="shared" si="14"/>
        <v>30811571026 03B</v>
      </c>
      <c r="M197" s="5" t="str">
        <f t="shared" si="15"/>
        <v>Slovenský Zväz KaratedBJana Vaňušaniková</v>
      </c>
    </row>
    <row r="198" spans="1:13">
      <c r="A198" s="236" t="s">
        <v>143</v>
      </c>
      <c r="B198" s="265" t="s">
        <v>507</v>
      </c>
      <c r="C198" s="285" t="s">
        <v>1403</v>
      </c>
      <c r="D198" s="268">
        <v>15000</v>
      </c>
      <c r="E198" s="243">
        <v>0</v>
      </c>
      <c r="F198" s="263" t="s">
        <v>234</v>
      </c>
      <c r="G198" s="267" t="s">
        <v>10</v>
      </c>
      <c r="H198" s="267" t="s">
        <v>964</v>
      </c>
      <c r="I198" s="244" t="str">
        <f t="shared" si="12"/>
        <v>30811571d</v>
      </c>
      <c r="J198" s="237" t="str">
        <f t="shared" si="13"/>
        <v>30811571026 03</v>
      </c>
      <c r="K198" s="5" t="s">
        <v>45</v>
      </c>
      <c r="L198" s="237" t="str">
        <f t="shared" si="14"/>
        <v>30811571026 03B</v>
      </c>
      <c r="M198" s="5" t="str">
        <f t="shared" si="15"/>
        <v>Slovenský Zväz KaratedBJulián Enrik Smoliga</v>
      </c>
    </row>
    <row r="199" spans="1:13">
      <c r="A199" s="236" t="s">
        <v>143</v>
      </c>
      <c r="B199" s="265" t="s">
        <v>507</v>
      </c>
      <c r="C199" s="285" t="s">
        <v>1404</v>
      </c>
      <c r="D199" s="268">
        <v>5000</v>
      </c>
      <c r="E199" s="243">
        <v>0</v>
      </c>
      <c r="F199" s="263" t="s">
        <v>234</v>
      </c>
      <c r="G199" s="267" t="s">
        <v>10</v>
      </c>
      <c r="H199" s="267" t="s">
        <v>964</v>
      </c>
      <c r="I199" s="244" t="str">
        <f t="shared" si="12"/>
        <v>30811571d</v>
      </c>
      <c r="J199" s="237" t="str">
        <f t="shared" si="13"/>
        <v>30811571026 03</v>
      </c>
      <c r="K199" s="5" t="s">
        <v>45</v>
      </c>
      <c r="L199" s="237" t="str">
        <f t="shared" si="14"/>
        <v>30811571026 03B</v>
      </c>
      <c r="M199" s="5" t="str">
        <f t="shared" si="15"/>
        <v>Slovenský Zväz KaratedBLenka Ťažká</v>
      </c>
    </row>
    <row r="200" spans="1:13">
      <c r="A200" s="236" t="s">
        <v>143</v>
      </c>
      <c r="B200" s="265" t="s">
        <v>507</v>
      </c>
      <c r="C200" s="285" t="s">
        <v>1405</v>
      </c>
      <c r="D200" s="268">
        <v>20000</v>
      </c>
      <c r="E200" s="243">
        <v>0</v>
      </c>
      <c r="F200" s="263" t="s">
        <v>234</v>
      </c>
      <c r="G200" s="267" t="s">
        <v>10</v>
      </c>
      <c r="H200" s="267" t="s">
        <v>964</v>
      </c>
      <c r="I200" s="244" t="str">
        <f t="shared" si="12"/>
        <v>30811571d</v>
      </c>
      <c r="J200" s="237" t="str">
        <f t="shared" si="13"/>
        <v>30811571026 03</v>
      </c>
      <c r="K200" s="5" t="s">
        <v>45</v>
      </c>
      <c r="L200" s="237" t="str">
        <f t="shared" si="14"/>
        <v>30811571026 03B</v>
      </c>
      <c r="M200" s="5" t="str">
        <f t="shared" si="15"/>
        <v>Slovenský Zväz KaratedBMatej Homola</v>
      </c>
    </row>
    <row r="201" spans="1:13">
      <c r="A201" s="236" t="s">
        <v>143</v>
      </c>
      <c r="B201" s="265" t="s">
        <v>507</v>
      </c>
      <c r="C201" s="285" t="s">
        <v>1406</v>
      </c>
      <c r="D201" s="268">
        <v>20000</v>
      </c>
      <c r="E201" s="243">
        <v>0</v>
      </c>
      <c r="F201" s="263" t="s">
        <v>234</v>
      </c>
      <c r="G201" s="267" t="s">
        <v>10</v>
      </c>
      <c r="H201" s="267" t="s">
        <v>964</v>
      </c>
      <c r="I201" s="244" t="str">
        <f t="shared" si="12"/>
        <v>30811571d</v>
      </c>
      <c r="J201" s="237" t="str">
        <f t="shared" si="13"/>
        <v>30811571026 03</v>
      </c>
      <c r="K201" s="5" t="s">
        <v>45</v>
      </c>
      <c r="L201" s="237" t="str">
        <f t="shared" si="14"/>
        <v>30811571026 03B</v>
      </c>
      <c r="M201" s="5" t="str">
        <f t="shared" si="15"/>
        <v>Slovenský Zväz KaratedBMatúš Lieskovský</v>
      </c>
    </row>
    <row r="202" spans="1:13">
      <c r="A202" s="236" t="s">
        <v>143</v>
      </c>
      <c r="B202" s="265" t="s">
        <v>507</v>
      </c>
      <c r="C202" s="285" t="s">
        <v>1407</v>
      </c>
      <c r="D202" s="268">
        <v>7500</v>
      </c>
      <c r="E202" s="243">
        <v>0</v>
      </c>
      <c r="F202" s="263" t="s">
        <v>234</v>
      </c>
      <c r="G202" s="267" t="s">
        <v>10</v>
      </c>
      <c r="H202" s="267" t="s">
        <v>964</v>
      </c>
      <c r="I202" s="244" t="str">
        <f t="shared" si="12"/>
        <v>30811571d</v>
      </c>
      <c r="J202" s="237" t="str">
        <f t="shared" si="13"/>
        <v>30811571026 03</v>
      </c>
      <c r="K202" s="5" t="s">
        <v>45</v>
      </c>
      <c r="L202" s="237" t="str">
        <f t="shared" si="14"/>
        <v>30811571026 03B</v>
      </c>
      <c r="M202" s="5" t="str">
        <f t="shared" si="15"/>
        <v>Slovenský Zväz KaratedBMimolat Bagaev</v>
      </c>
    </row>
    <row r="203" spans="1:13">
      <c r="A203" s="236" t="s">
        <v>143</v>
      </c>
      <c r="B203" s="265" t="s">
        <v>507</v>
      </c>
      <c r="C203" s="285" t="s">
        <v>1408</v>
      </c>
      <c r="D203" s="268">
        <v>52000</v>
      </c>
      <c r="E203" s="243">
        <v>0</v>
      </c>
      <c r="F203" s="263" t="s">
        <v>234</v>
      </c>
      <c r="G203" s="267" t="s">
        <v>10</v>
      </c>
      <c r="H203" s="267" t="s">
        <v>964</v>
      </c>
      <c r="I203" s="244" t="str">
        <f t="shared" si="12"/>
        <v>30811571d</v>
      </c>
      <c r="J203" s="237" t="str">
        <f t="shared" si="13"/>
        <v>30811571026 03</v>
      </c>
      <c r="K203" s="5" t="s">
        <v>45</v>
      </c>
      <c r="L203" s="237" t="str">
        <f t="shared" si="14"/>
        <v>30811571026 03B</v>
      </c>
      <c r="M203" s="5" t="str">
        <f t="shared" si="15"/>
        <v>Slovenský Zväz KaratedBMiroslava Kopúňová</v>
      </c>
    </row>
    <row r="204" spans="1:13">
      <c r="A204" s="236" t="s">
        <v>143</v>
      </c>
      <c r="B204" s="265" t="s">
        <v>507</v>
      </c>
      <c r="C204" s="285" t="s">
        <v>1409</v>
      </c>
      <c r="D204" s="268">
        <v>10000</v>
      </c>
      <c r="E204" s="243">
        <v>0</v>
      </c>
      <c r="F204" s="263" t="s">
        <v>234</v>
      </c>
      <c r="G204" s="267" t="s">
        <v>10</v>
      </c>
      <c r="H204" s="267" t="s">
        <v>964</v>
      </c>
      <c r="I204" s="244" t="str">
        <f t="shared" si="12"/>
        <v>30811571d</v>
      </c>
      <c r="J204" s="237" t="str">
        <f t="shared" si="13"/>
        <v>30811571026 03</v>
      </c>
      <c r="K204" s="5" t="s">
        <v>45</v>
      </c>
      <c r="L204" s="237" t="str">
        <f t="shared" si="14"/>
        <v>30811571026 03B</v>
      </c>
      <c r="M204" s="5" t="str">
        <f t="shared" si="15"/>
        <v>Slovenský Zväz KaratedBNatália Rajčanová</v>
      </c>
    </row>
    <row r="205" spans="1:13">
      <c r="A205" s="236" t="s">
        <v>143</v>
      </c>
      <c r="B205" s="265" t="s">
        <v>507</v>
      </c>
      <c r="C205" s="285" t="s">
        <v>1410</v>
      </c>
      <c r="D205" s="268">
        <v>10000</v>
      </c>
      <c r="E205" s="243">
        <v>0</v>
      </c>
      <c r="F205" s="263" t="s">
        <v>234</v>
      </c>
      <c r="G205" s="267" t="s">
        <v>10</v>
      </c>
      <c r="H205" s="267" t="s">
        <v>964</v>
      </c>
      <c r="I205" s="244" t="str">
        <f t="shared" si="12"/>
        <v>30811571d</v>
      </c>
      <c r="J205" s="237" t="str">
        <f t="shared" si="13"/>
        <v>30811571026 03</v>
      </c>
      <c r="K205" s="5" t="s">
        <v>45</v>
      </c>
      <c r="L205" s="237" t="str">
        <f t="shared" si="14"/>
        <v>30811571026 03B</v>
      </c>
      <c r="M205" s="5" t="str">
        <f t="shared" si="15"/>
        <v>Slovenský Zväz KaratedBNina Jelžová</v>
      </c>
    </row>
    <row r="206" spans="1:13">
      <c r="A206" s="236" t="s">
        <v>143</v>
      </c>
      <c r="B206" s="265" t="s">
        <v>507</v>
      </c>
      <c r="C206" s="285" t="s">
        <v>1411</v>
      </c>
      <c r="D206" s="268">
        <v>7500</v>
      </c>
      <c r="E206" s="243">
        <v>0</v>
      </c>
      <c r="F206" s="263" t="s">
        <v>234</v>
      </c>
      <c r="G206" s="267" t="s">
        <v>10</v>
      </c>
      <c r="H206" s="267" t="s">
        <v>964</v>
      </c>
      <c r="I206" s="244" t="str">
        <f t="shared" si="12"/>
        <v>30811571d</v>
      </c>
      <c r="J206" s="237" t="str">
        <f t="shared" si="13"/>
        <v>30811571026 03</v>
      </c>
      <c r="K206" s="5" t="s">
        <v>45</v>
      </c>
      <c r="L206" s="237" t="str">
        <f t="shared" si="14"/>
        <v>30811571026 03B</v>
      </c>
      <c r="M206" s="5" t="str">
        <f t="shared" si="15"/>
        <v>Slovenský Zväz KaratedBPavol Szolár</v>
      </c>
    </row>
    <row r="207" spans="1:13">
      <c r="A207" s="236" t="s">
        <v>143</v>
      </c>
      <c r="B207" s="265" t="s">
        <v>507</v>
      </c>
      <c r="C207" s="285" t="s">
        <v>1412</v>
      </c>
      <c r="D207" s="268">
        <v>20000</v>
      </c>
      <c r="E207" s="243">
        <v>0</v>
      </c>
      <c r="F207" s="263" t="s">
        <v>234</v>
      </c>
      <c r="G207" s="267" t="s">
        <v>10</v>
      </c>
      <c r="H207" s="267" t="s">
        <v>964</v>
      </c>
      <c r="I207" s="244" t="str">
        <f t="shared" si="12"/>
        <v>30811571d</v>
      </c>
      <c r="J207" s="237" t="str">
        <f t="shared" si="13"/>
        <v>30811571026 03</v>
      </c>
      <c r="K207" s="5" t="s">
        <v>45</v>
      </c>
      <c r="L207" s="237" t="str">
        <f t="shared" si="14"/>
        <v>30811571026 03B</v>
      </c>
      <c r="M207" s="5" t="str">
        <f t="shared" si="15"/>
        <v>Slovenský Zväz KaratedBPeter Fabián</v>
      </c>
    </row>
    <row r="208" spans="1:13">
      <c r="A208" s="236" t="s">
        <v>143</v>
      </c>
      <c r="B208" s="265" t="s">
        <v>507</v>
      </c>
      <c r="C208" s="285" t="s">
        <v>1413</v>
      </c>
      <c r="D208" s="268">
        <v>10000</v>
      </c>
      <c r="E208" s="243">
        <v>0</v>
      </c>
      <c r="F208" s="263" t="s">
        <v>234</v>
      </c>
      <c r="G208" s="267" t="s">
        <v>10</v>
      </c>
      <c r="H208" s="267" t="s">
        <v>964</v>
      </c>
      <c r="I208" s="244" t="str">
        <f t="shared" si="12"/>
        <v>30811571d</v>
      </c>
      <c r="J208" s="237" t="str">
        <f t="shared" si="13"/>
        <v>30811571026 03</v>
      </c>
      <c r="K208" s="5" t="s">
        <v>45</v>
      </c>
      <c r="L208" s="237" t="str">
        <f t="shared" si="14"/>
        <v>30811571026 03B</v>
      </c>
      <c r="M208" s="5" t="str">
        <f t="shared" si="15"/>
        <v>Slovenský Zväz KaratedBRebecca Cichrová</v>
      </c>
    </row>
    <row r="209" spans="1:13">
      <c r="A209" s="236" t="s">
        <v>143</v>
      </c>
      <c r="B209" s="265" t="s">
        <v>507</v>
      </c>
      <c r="C209" s="286" t="s">
        <v>1414</v>
      </c>
      <c r="D209" s="277">
        <v>15000</v>
      </c>
      <c r="E209" s="243">
        <v>0</v>
      </c>
      <c r="F209" s="263" t="s">
        <v>234</v>
      </c>
      <c r="G209" s="267" t="s">
        <v>10</v>
      </c>
      <c r="H209" s="267" t="s">
        <v>964</v>
      </c>
      <c r="I209" s="244" t="str">
        <f t="shared" si="12"/>
        <v>30811571d</v>
      </c>
      <c r="J209" s="237" t="str">
        <f t="shared" si="13"/>
        <v>30811571026 03</v>
      </c>
      <c r="K209" s="5" t="s">
        <v>45</v>
      </c>
      <c r="L209" s="237" t="str">
        <f t="shared" si="14"/>
        <v>30811571026 03B</v>
      </c>
      <c r="M209" s="5" t="str">
        <f t="shared" si="15"/>
        <v>Slovenský Zväz KaratedBTomáš Kósa</v>
      </c>
    </row>
    <row r="210" spans="1:13">
      <c r="A210" s="236" t="s">
        <v>143</v>
      </c>
      <c r="B210" s="265" t="s">
        <v>507</v>
      </c>
      <c r="C210" s="286" t="s">
        <v>1415</v>
      </c>
      <c r="D210" s="277">
        <v>15000</v>
      </c>
      <c r="E210" s="243">
        <v>0</v>
      </c>
      <c r="F210" s="263" t="s">
        <v>234</v>
      </c>
      <c r="G210" s="267" t="s">
        <v>10</v>
      </c>
      <c r="H210" s="267" t="s">
        <v>964</v>
      </c>
      <c r="I210" s="244" t="str">
        <f t="shared" si="12"/>
        <v>30811571d</v>
      </c>
      <c r="J210" s="237" t="str">
        <f t="shared" si="13"/>
        <v>30811571026 03</v>
      </c>
      <c r="K210" s="5" t="s">
        <v>45</v>
      </c>
      <c r="L210" s="237" t="str">
        <f t="shared" si="14"/>
        <v>30811571026 03B</v>
      </c>
      <c r="M210" s="5" t="str">
        <f t="shared" si="15"/>
        <v>Slovenský Zväz KaratedBViktória Pilarová</v>
      </c>
    </row>
    <row r="211" spans="1:13">
      <c r="A211" s="263" t="s">
        <v>144</v>
      </c>
      <c r="B211" s="265" t="s">
        <v>145</v>
      </c>
      <c r="C211" s="267" t="s">
        <v>1167</v>
      </c>
      <c r="D211" s="269">
        <v>148135</v>
      </c>
      <c r="E211" s="243">
        <v>0</v>
      </c>
      <c r="F211" s="263" t="s">
        <v>231</v>
      </c>
      <c r="G211" s="267" t="s">
        <v>6</v>
      </c>
      <c r="H211" s="267" t="s">
        <v>964</v>
      </c>
      <c r="I211" s="278" t="str">
        <f t="shared" si="12"/>
        <v>31119247a</v>
      </c>
      <c r="J211" s="237" t="str">
        <f t="shared" si="13"/>
        <v>31119247026 02</v>
      </c>
      <c r="K211" s="5" t="s">
        <v>146</v>
      </c>
      <c r="L211" s="237" t="str">
        <f t="shared" si="14"/>
        <v>31119247026 02B</v>
      </c>
      <c r="M211" s="5" t="str">
        <f t="shared" si="15"/>
        <v>Slovenský zväz kickboxuaBkickbox - bežné transfery</v>
      </c>
    </row>
    <row r="212" spans="1:13">
      <c r="A212" s="236" t="s">
        <v>144</v>
      </c>
      <c r="B212" s="265" t="s">
        <v>145</v>
      </c>
      <c r="C212" s="286" t="s">
        <v>1416</v>
      </c>
      <c r="D212" s="277">
        <v>5000</v>
      </c>
      <c r="E212" s="243">
        <v>0</v>
      </c>
      <c r="F212" s="263" t="s">
        <v>234</v>
      </c>
      <c r="G212" s="267" t="s">
        <v>10</v>
      </c>
      <c r="H212" s="267" t="s">
        <v>964</v>
      </c>
      <c r="I212" s="244" t="str">
        <f t="shared" si="12"/>
        <v>31119247d</v>
      </c>
      <c r="J212" s="237" t="str">
        <f t="shared" si="13"/>
        <v>31119247026 03</v>
      </c>
      <c r="K212" s="5" t="s">
        <v>146</v>
      </c>
      <c r="L212" s="237" t="str">
        <f t="shared" si="14"/>
        <v>31119247026 03B</v>
      </c>
      <c r="M212" s="5" t="str">
        <f t="shared" si="15"/>
        <v>Slovenský zväz kickboxudBJaroslav Paľa</v>
      </c>
    </row>
    <row r="213" spans="1:13">
      <c r="A213" s="236" t="s">
        <v>144</v>
      </c>
      <c r="B213" s="265" t="s">
        <v>145</v>
      </c>
      <c r="C213" s="286" t="s">
        <v>1417</v>
      </c>
      <c r="D213" s="277">
        <v>5000</v>
      </c>
      <c r="E213" s="243">
        <v>0</v>
      </c>
      <c r="F213" s="263" t="s">
        <v>234</v>
      </c>
      <c r="G213" s="267" t="s">
        <v>10</v>
      </c>
      <c r="H213" s="267" t="s">
        <v>964</v>
      </c>
      <c r="I213" s="244" t="str">
        <f t="shared" si="12"/>
        <v>31119247d</v>
      </c>
      <c r="J213" s="237" t="str">
        <f t="shared" si="13"/>
        <v>31119247026 03</v>
      </c>
      <c r="K213" s="5" t="s">
        <v>146</v>
      </c>
      <c r="L213" s="237" t="str">
        <f t="shared" si="14"/>
        <v>31119247026 03B</v>
      </c>
      <c r="M213" s="5" t="str">
        <f t="shared" si="15"/>
        <v>Slovenský zväz kickboxudBLucia Cmárová</v>
      </c>
    </row>
    <row r="214" spans="1:13">
      <c r="A214" s="236" t="s">
        <v>144</v>
      </c>
      <c r="B214" s="265" t="s">
        <v>145</v>
      </c>
      <c r="C214" s="286" t="s">
        <v>1418</v>
      </c>
      <c r="D214" s="277">
        <v>10000</v>
      </c>
      <c r="E214" s="243">
        <v>0</v>
      </c>
      <c r="F214" s="263" t="s">
        <v>234</v>
      </c>
      <c r="G214" s="267" t="s">
        <v>10</v>
      </c>
      <c r="H214" s="267" t="s">
        <v>964</v>
      </c>
      <c r="I214" s="244" t="str">
        <f t="shared" si="12"/>
        <v>31119247d</v>
      </c>
      <c r="J214" s="237" t="str">
        <f t="shared" si="13"/>
        <v>31119247026 03</v>
      </c>
      <c r="K214" s="5" t="s">
        <v>146</v>
      </c>
      <c r="L214" s="237" t="str">
        <f t="shared" si="14"/>
        <v>31119247026 03B</v>
      </c>
      <c r="M214" s="5" t="str">
        <f t="shared" si="15"/>
        <v>Slovenský zväz kickboxudBMarek Karlík</v>
      </c>
    </row>
    <row r="215" spans="1:13">
      <c r="A215" s="236" t="s">
        <v>144</v>
      </c>
      <c r="B215" s="265" t="s">
        <v>145</v>
      </c>
      <c r="C215" s="286" t="s">
        <v>1419</v>
      </c>
      <c r="D215" s="277">
        <v>8000</v>
      </c>
      <c r="E215" s="243">
        <v>0</v>
      </c>
      <c r="F215" s="263" t="s">
        <v>234</v>
      </c>
      <c r="G215" s="267" t="s">
        <v>10</v>
      </c>
      <c r="H215" s="267" t="s">
        <v>964</v>
      </c>
      <c r="I215" s="244" t="str">
        <f t="shared" si="12"/>
        <v>31119247d</v>
      </c>
      <c r="J215" s="237" t="str">
        <f t="shared" si="13"/>
        <v>31119247026 03</v>
      </c>
      <c r="K215" s="5" t="s">
        <v>146</v>
      </c>
      <c r="L215" s="237" t="str">
        <f t="shared" si="14"/>
        <v>31119247026 03B</v>
      </c>
      <c r="M215" s="5" t="str">
        <f t="shared" si="15"/>
        <v>Slovenský zväz kickboxudBMichal Stričík</v>
      </c>
    </row>
    <row r="216" spans="1:13">
      <c r="A216" s="236" t="s">
        <v>144</v>
      </c>
      <c r="B216" s="265" t="s">
        <v>145</v>
      </c>
      <c r="C216" s="286" t="s">
        <v>1420</v>
      </c>
      <c r="D216" s="277">
        <v>8000</v>
      </c>
      <c r="E216" s="243">
        <v>0</v>
      </c>
      <c r="F216" s="263" t="s">
        <v>234</v>
      </c>
      <c r="G216" s="267" t="s">
        <v>10</v>
      </c>
      <c r="H216" s="267" t="s">
        <v>964</v>
      </c>
      <c r="I216" s="244" t="str">
        <f t="shared" si="12"/>
        <v>31119247d</v>
      </c>
      <c r="J216" s="237" t="str">
        <f t="shared" si="13"/>
        <v>31119247026 03</v>
      </c>
      <c r="K216" s="5" t="s">
        <v>146</v>
      </c>
      <c r="L216" s="237" t="str">
        <f t="shared" si="14"/>
        <v>31119247026 03B</v>
      </c>
      <c r="M216" s="5" t="str">
        <f t="shared" si="15"/>
        <v>Slovenský zväz kickboxudBMonika Chochlíková</v>
      </c>
    </row>
    <row r="217" spans="1:13">
      <c r="A217" s="236" t="s">
        <v>144</v>
      </c>
      <c r="B217" s="265" t="s">
        <v>145</v>
      </c>
      <c r="C217" s="286" t="s">
        <v>1421</v>
      </c>
      <c r="D217" s="277">
        <v>8000</v>
      </c>
      <c r="E217" s="243">
        <v>0</v>
      </c>
      <c r="F217" s="263" t="s">
        <v>234</v>
      </c>
      <c r="G217" s="267" t="s">
        <v>10</v>
      </c>
      <c r="H217" s="267" t="s">
        <v>964</v>
      </c>
      <c r="I217" s="244" t="str">
        <f t="shared" si="12"/>
        <v>31119247d</v>
      </c>
      <c r="J217" s="237" t="str">
        <f t="shared" si="13"/>
        <v>31119247026 03</v>
      </c>
      <c r="K217" s="5" t="s">
        <v>146</v>
      </c>
      <c r="L217" s="237" t="str">
        <f t="shared" si="14"/>
        <v>31119247026 03B</v>
      </c>
      <c r="M217" s="5" t="str">
        <f t="shared" si="15"/>
        <v>Slovenský zväz kickboxudBPavol Garaj</v>
      </c>
    </row>
    <row r="218" spans="1:13">
      <c r="A218" s="236" t="s">
        <v>144</v>
      </c>
      <c r="B218" s="265" t="s">
        <v>145</v>
      </c>
      <c r="C218" s="286" t="s">
        <v>1422</v>
      </c>
      <c r="D218" s="277">
        <v>5000</v>
      </c>
      <c r="E218" s="243">
        <v>0</v>
      </c>
      <c r="F218" s="263" t="s">
        <v>234</v>
      </c>
      <c r="G218" s="267" t="s">
        <v>10</v>
      </c>
      <c r="H218" s="267" t="s">
        <v>964</v>
      </c>
      <c r="I218" s="244" t="str">
        <f t="shared" si="12"/>
        <v>31119247d</v>
      </c>
      <c r="J218" s="237" t="str">
        <f t="shared" si="13"/>
        <v>31119247026 03</v>
      </c>
      <c r="K218" s="5" t="s">
        <v>146</v>
      </c>
      <c r="L218" s="237" t="str">
        <f t="shared" si="14"/>
        <v>31119247026 03B</v>
      </c>
      <c r="M218" s="5" t="str">
        <f t="shared" si="15"/>
        <v>Slovenský zväz kickboxudBTomáš Tadlánek</v>
      </c>
    </row>
    <row r="219" spans="1:13">
      <c r="A219" s="236" t="s">
        <v>144</v>
      </c>
      <c r="B219" s="265" t="s">
        <v>145</v>
      </c>
      <c r="C219" s="286" t="s">
        <v>1423</v>
      </c>
      <c r="D219" s="277">
        <v>5000</v>
      </c>
      <c r="E219" s="243">
        <v>0</v>
      </c>
      <c r="F219" s="263" t="s">
        <v>234</v>
      </c>
      <c r="G219" s="267" t="s">
        <v>10</v>
      </c>
      <c r="H219" s="267" t="s">
        <v>964</v>
      </c>
      <c r="I219" s="244" t="str">
        <f t="shared" si="12"/>
        <v>31119247d</v>
      </c>
      <c r="J219" s="237" t="str">
        <f t="shared" si="13"/>
        <v>31119247026 03</v>
      </c>
      <c r="K219" s="5" t="s">
        <v>146</v>
      </c>
      <c r="L219" s="237" t="str">
        <f t="shared" si="14"/>
        <v>31119247026 03B</v>
      </c>
      <c r="M219" s="5" t="str">
        <f t="shared" si="15"/>
        <v>Slovenský zväz kickboxudBVeronika Cmárová</v>
      </c>
    </row>
    <row r="220" spans="1:13">
      <c r="A220" s="263" t="s">
        <v>147</v>
      </c>
      <c r="B220" s="265" t="s">
        <v>148</v>
      </c>
      <c r="C220" s="267" t="s">
        <v>1168</v>
      </c>
      <c r="D220" s="269">
        <v>8447480</v>
      </c>
      <c r="E220" s="243">
        <v>0</v>
      </c>
      <c r="F220" s="263" t="s">
        <v>231</v>
      </c>
      <c r="G220" s="267" t="s">
        <v>6</v>
      </c>
      <c r="H220" s="267" t="s">
        <v>964</v>
      </c>
      <c r="I220" s="278" t="str">
        <f t="shared" si="12"/>
        <v>30845386a</v>
      </c>
      <c r="J220" s="237" t="str">
        <f t="shared" si="13"/>
        <v>30845386026 02</v>
      </c>
      <c r="K220" s="5" t="s">
        <v>36</v>
      </c>
      <c r="L220" s="237" t="str">
        <f t="shared" si="14"/>
        <v>30845386026 02B</v>
      </c>
      <c r="M220" s="5" t="str">
        <f t="shared" si="15"/>
        <v>Slovenský zväz ľadového hokejaaBľadový hokej - bežné transfery</v>
      </c>
    </row>
    <row r="221" spans="1:13">
      <c r="A221" s="263" t="s">
        <v>147</v>
      </c>
      <c r="B221" s="265" t="s">
        <v>148</v>
      </c>
      <c r="C221" s="267" t="s">
        <v>1256</v>
      </c>
      <c r="D221" s="268">
        <v>100000</v>
      </c>
      <c r="E221" s="243">
        <v>0</v>
      </c>
      <c r="F221" s="263" t="s">
        <v>231</v>
      </c>
      <c r="G221" s="267" t="s">
        <v>6</v>
      </c>
      <c r="H221" s="267" t="s">
        <v>965</v>
      </c>
      <c r="I221" s="278" t="str">
        <f t="shared" si="12"/>
        <v>30845386a</v>
      </c>
      <c r="J221" s="237" t="str">
        <f t="shared" si="13"/>
        <v>30845386026 02</v>
      </c>
      <c r="K221" s="5" t="s">
        <v>36</v>
      </c>
      <c r="L221" s="237"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63" t="s">
        <v>149</v>
      </c>
      <c r="B222" s="265" t="s">
        <v>150</v>
      </c>
      <c r="C222" s="267" t="s">
        <v>1169</v>
      </c>
      <c r="D222" s="269">
        <v>141222</v>
      </c>
      <c r="E222" s="243">
        <v>0</v>
      </c>
      <c r="F222" s="263" t="s">
        <v>231</v>
      </c>
      <c r="G222" s="267" t="s">
        <v>6</v>
      </c>
      <c r="H222" s="267" t="s">
        <v>964</v>
      </c>
      <c r="I222" s="278" t="str">
        <f t="shared" si="12"/>
        <v>30788714a</v>
      </c>
      <c r="J222" s="237" t="str">
        <f t="shared" si="13"/>
        <v>30788714026 02</v>
      </c>
      <c r="K222" s="5" t="s">
        <v>151</v>
      </c>
      <c r="L222" s="237" t="str">
        <f t="shared" si="14"/>
        <v>30788714026 02B</v>
      </c>
      <c r="M222" s="5" t="str">
        <f t="shared" si="15"/>
        <v>Slovenský zväz moderného päťbojaaBmoderný päťboj - bežné transfery</v>
      </c>
    </row>
    <row r="223" spans="1:13">
      <c r="A223" s="263" t="s">
        <v>152</v>
      </c>
      <c r="B223" s="265" t="s">
        <v>153</v>
      </c>
      <c r="C223" s="267" t="s">
        <v>1170</v>
      </c>
      <c r="D223" s="269">
        <v>68852</v>
      </c>
      <c r="E223" s="243">
        <v>0</v>
      </c>
      <c r="F223" s="263" t="s">
        <v>231</v>
      </c>
      <c r="G223" s="267" t="s">
        <v>6</v>
      </c>
      <c r="H223" s="267" t="s">
        <v>964</v>
      </c>
      <c r="I223" s="278" t="str">
        <f t="shared" si="12"/>
        <v>30806518a</v>
      </c>
      <c r="J223" s="237" t="str">
        <f t="shared" si="13"/>
        <v>30806518026 02</v>
      </c>
      <c r="K223" s="5" t="s">
        <v>32</v>
      </c>
      <c r="L223" s="237" t="str">
        <f t="shared" si="14"/>
        <v>30806518026 02B</v>
      </c>
      <c r="M223" s="5" t="str">
        <f t="shared" si="15"/>
        <v>Slovenský zväz orientačných športovaBorientačné športy - bežné transfery</v>
      </c>
    </row>
    <row r="224" spans="1:13">
      <c r="A224" s="236" t="s">
        <v>152</v>
      </c>
      <c r="B224" s="265" t="s">
        <v>153</v>
      </c>
      <c r="C224" s="286" t="s">
        <v>1424</v>
      </c>
      <c r="D224" s="277">
        <v>10000</v>
      </c>
      <c r="E224" s="243">
        <v>0</v>
      </c>
      <c r="F224" s="263" t="s">
        <v>234</v>
      </c>
      <c r="G224" s="267" t="s">
        <v>10</v>
      </c>
      <c r="H224" s="267" t="s">
        <v>964</v>
      </c>
      <c r="I224" s="244" t="str">
        <f t="shared" si="12"/>
        <v>30806518d</v>
      </c>
      <c r="J224" s="237" t="str">
        <f t="shared" si="13"/>
        <v>30806518026 03</v>
      </c>
      <c r="K224" s="5" t="s">
        <v>32</v>
      </c>
      <c r="L224" s="237" t="str">
        <f t="shared" si="14"/>
        <v>30806518026 03B</v>
      </c>
      <c r="M224" s="5" t="str">
        <f t="shared" si="15"/>
        <v>Slovenský zväz orientačných športovdBJán Furucz</v>
      </c>
    </row>
    <row r="225" spans="1:13">
      <c r="A225" s="263" t="s">
        <v>154</v>
      </c>
      <c r="B225" s="265" t="s">
        <v>155</v>
      </c>
      <c r="C225" s="267" t="s">
        <v>1171</v>
      </c>
      <c r="D225" s="269">
        <v>194428</v>
      </c>
      <c r="E225" s="243">
        <v>0</v>
      </c>
      <c r="F225" s="263" t="s">
        <v>231</v>
      </c>
      <c r="G225" s="267" t="s">
        <v>6</v>
      </c>
      <c r="H225" s="267" t="s">
        <v>964</v>
      </c>
      <c r="I225" s="278" t="str">
        <f t="shared" si="12"/>
        <v>31751075a</v>
      </c>
      <c r="J225" s="237" t="str">
        <f t="shared" si="13"/>
        <v>31751075026 02</v>
      </c>
      <c r="K225" s="5" t="s">
        <v>156</v>
      </c>
      <c r="L225" s="237" t="str">
        <f t="shared" si="14"/>
        <v>31751075026 02B</v>
      </c>
      <c r="M225" s="5" t="str">
        <f t="shared" si="15"/>
        <v>Slovenský zväz pozemného hokejaaBpozemný hokej - bežné transfery</v>
      </c>
    </row>
    <row r="226" spans="1:13">
      <c r="A226" s="263" t="s">
        <v>921</v>
      </c>
      <c r="B226" s="265" t="s">
        <v>930</v>
      </c>
      <c r="C226" s="267" t="s">
        <v>1172</v>
      </c>
      <c r="D226" s="269">
        <v>37324</v>
      </c>
      <c r="E226" s="243">
        <v>0</v>
      </c>
      <c r="F226" s="263" t="s">
        <v>231</v>
      </c>
      <c r="G226" s="239" t="s">
        <v>6</v>
      </c>
      <c r="H226" s="267" t="s">
        <v>964</v>
      </c>
      <c r="I226" s="278" t="str">
        <f t="shared" si="12"/>
        <v>37818058a</v>
      </c>
      <c r="J226" s="237" t="str">
        <f t="shared" si="13"/>
        <v>37818058026 02</v>
      </c>
      <c r="K226" s="5" t="s">
        <v>157</v>
      </c>
      <c r="L226" s="237" t="str">
        <f t="shared" si="14"/>
        <v>37818058026 02B</v>
      </c>
      <c r="M226" s="5" t="str">
        <f t="shared" si="15"/>
        <v>Slovenský zväz psích záprahovaBpsie záprahy - bežné transfery</v>
      </c>
    </row>
    <row r="227" spans="1:13">
      <c r="A227" s="236" t="s">
        <v>921</v>
      </c>
      <c r="B227" s="265" t="s">
        <v>930</v>
      </c>
      <c r="C227" s="286" t="s">
        <v>1425</v>
      </c>
      <c r="D227" s="277">
        <v>8000</v>
      </c>
      <c r="E227" s="243">
        <v>0</v>
      </c>
      <c r="F227" s="263" t="s">
        <v>234</v>
      </c>
      <c r="G227" s="267" t="s">
        <v>10</v>
      </c>
      <c r="H227" s="267" t="s">
        <v>964</v>
      </c>
      <c r="I227" s="244" t="str">
        <f t="shared" si="12"/>
        <v>37818058d</v>
      </c>
      <c r="J227" s="237" t="str">
        <f t="shared" si="13"/>
        <v>37818058026 03</v>
      </c>
      <c r="K227" s="5" t="s">
        <v>157</v>
      </c>
      <c r="L227" s="237" t="str">
        <f t="shared" si="14"/>
        <v>37818058026 03B</v>
      </c>
      <c r="M227" s="5" t="str">
        <f t="shared" si="15"/>
        <v>Slovenský zväz psích záprahovdBAndrej Drábik</v>
      </c>
    </row>
    <row r="228" spans="1:13">
      <c r="A228" s="236" t="s">
        <v>921</v>
      </c>
      <c r="B228" s="265" t="s">
        <v>930</v>
      </c>
      <c r="C228" s="286" t="s">
        <v>1426</v>
      </c>
      <c r="D228" s="277">
        <v>10000</v>
      </c>
      <c r="E228" s="243">
        <v>0</v>
      </c>
      <c r="F228" s="263" t="s">
        <v>234</v>
      </c>
      <c r="G228" s="267" t="s">
        <v>10</v>
      </c>
      <c r="H228" s="267" t="s">
        <v>964</v>
      </c>
      <c r="I228" s="244" t="str">
        <f t="shared" si="12"/>
        <v>37818058d</v>
      </c>
      <c r="J228" s="237" t="str">
        <f t="shared" si="13"/>
        <v>37818058026 03</v>
      </c>
      <c r="K228" s="5" t="s">
        <v>157</v>
      </c>
      <c r="L228" s="237" t="str">
        <f t="shared" si="14"/>
        <v>37818058026 03B</v>
      </c>
      <c r="M228" s="5" t="str">
        <f t="shared" si="15"/>
        <v>Slovenský zväz psích záprahovdBCarla Reistteterová</v>
      </c>
    </row>
    <row r="229" spans="1:13">
      <c r="A229" s="236" t="s">
        <v>921</v>
      </c>
      <c r="B229" s="265" t="s">
        <v>930</v>
      </c>
      <c r="C229" s="286" t="s">
        <v>1100</v>
      </c>
      <c r="D229" s="277">
        <v>5000</v>
      </c>
      <c r="E229" s="243">
        <v>0</v>
      </c>
      <c r="F229" s="263" t="s">
        <v>234</v>
      </c>
      <c r="G229" s="267" t="s">
        <v>10</v>
      </c>
      <c r="H229" s="267" t="s">
        <v>964</v>
      </c>
      <c r="I229" s="244" t="str">
        <f t="shared" si="12"/>
        <v>37818058d</v>
      </c>
      <c r="J229" s="237" t="str">
        <f t="shared" si="13"/>
        <v>37818058026 03</v>
      </c>
      <c r="K229" s="5" t="s">
        <v>157</v>
      </c>
      <c r="L229" s="237" t="str">
        <f t="shared" si="14"/>
        <v>37818058026 03B</v>
      </c>
      <c r="M229" s="5" t="str">
        <f t="shared" si="15"/>
        <v>Slovenský zväz psích záprahovdBIgor Pribula</v>
      </c>
    </row>
    <row r="230" spans="1:13">
      <c r="A230" s="236" t="s">
        <v>921</v>
      </c>
      <c r="B230" s="265" t="s">
        <v>930</v>
      </c>
      <c r="C230" s="286" t="s">
        <v>1427</v>
      </c>
      <c r="D230" s="277">
        <v>10000</v>
      </c>
      <c r="E230" s="243">
        <v>0</v>
      </c>
      <c r="F230" s="263" t="s">
        <v>234</v>
      </c>
      <c r="G230" s="267" t="s">
        <v>10</v>
      </c>
      <c r="H230" s="267" t="s">
        <v>964</v>
      </c>
      <c r="I230" s="244" t="str">
        <f t="shared" si="12"/>
        <v>37818058d</v>
      </c>
      <c r="J230" s="237" t="str">
        <f t="shared" si="13"/>
        <v>37818058026 03</v>
      </c>
      <c r="K230" s="5" t="s">
        <v>157</v>
      </c>
      <c r="L230" s="237" t="str">
        <f t="shared" si="14"/>
        <v>37818058026 03B</v>
      </c>
      <c r="M230" s="5" t="str">
        <f t="shared" si="15"/>
        <v>Slovenský zväz psích záprahovdBIgor Štefan</v>
      </c>
    </row>
    <row r="231" spans="1:13">
      <c r="A231" s="236" t="s">
        <v>921</v>
      </c>
      <c r="B231" s="265" t="s">
        <v>930</v>
      </c>
      <c r="C231" s="286" t="s">
        <v>1428</v>
      </c>
      <c r="D231" s="277">
        <v>10000</v>
      </c>
      <c r="E231" s="243">
        <v>0</v>
      </c>
      <c r="F231" s="263" t="s">
        <v>234</v>
      </c>
      <c r="G231" s="267" t="s">
        <v>10</v>
      </c>
      <c r="H231" s="267" t="s">
        <v>964</v>
      </c>
      <c r="I231" s="244" t="str">
        <f t="shared" si="12"/>
        <v>37818058d</v>
      </c>
      <c r="J231" s="237" t="str">
        <f t="shared" si="13"/>
        <v>37818058026 03</v>
      </c>
      <c r="K231" s="5" t="s">
        <v>157</v>
      </c>
      <c r="L231" s="237" t="str">
        <f t="shared" si="14"/>
        <v>37818058026 03B</v>
      </c>
      <c r="M231" s="5" t="str">
        <f t="shared" si="15"/>
        <v>Slovenský zväz psích záprahovdBJán Neger</v>
      </c>
    </row>
    <row r="232" spans="1:13">
      <c r="A232" s="236" t="s">
        <v>921</v>
      </c>
      <c r="B232" s="265" t="s">
        <v>930</v>
      </c>
      <c r="C232" s="286" t="s">
        <v>1429</v>
      </c>
      <c r="D232" s="277">
        <v>8000</v>
      </c>
      <c r="E232" s="243">
        <v>0</v>
      </c>
      <c r="F232" s="263" t="s">
        <v>234</v>
      </c>
      <c r="G232" s="267" t="s">
        <v>10</v>
      </c>
      <c r="H232" s="267" t="s">
        <v>964</v>
      </c>
      <c r="I232" s="244" t="str">
        <f t="shared" si="12"/>
        <v>37818058d</v>
      </c>
      <c r="J232" s="237" t="str">
        <f t="shared" si="13"/>
        <v>37818058026 03</v>
      </c>
      <c r="K232" s="5" t="s">
        <v>157</v>
      </c>
      <c r="L232" s="237" t="str">
        <f t="shared" si="14"/>
        <v>37818058026 03B</v>
      </c>
      <c r="M232" s="5" t="str">
        <f t="shared" si="15"/>
        <v>Slovenský zväz psích záprahovdBLenka Bičkošová</v>
      </c>
    </row>
    <row r="233" spans="1:13">
      <c r="A233" s="236" t="s">
        <v>921</v>
      </c>
      <c r="B233" s="265" t="s">
        <v>930</v>
      </c>
      <c r="C233" s="286" t="s">
        <v>1430</v>
      </c>
      <c r="D233" s="277">
        <v>10000</v>
      </c>
      <c r="E233" s="243">
        <v>0</v>
      </c>
      <c r="F233" s="263" t="s">
        <v>234</v>
      </c>
      <c r="G233" s="267" t="s">
        <v>10</v>
      </c>
      <c r="H233" s="267" t="s">
        <v>964</v>
      </c>
      <c r="I233" s="244" t="str">
        <f t="shared" si="12"/>
        <v>37818058d</v>
      </c>
      <c r="J233" s="237" t="str">
        <f t="shared" si="13"/>
        <v>37818058026 03</v>
      </c>
      <c r="K233" s="5" t="s">
        <v>157</v>
      </c>
      <c r="L233" s="237" t="str">
        <f t="shared" si="14"/>
        <v>37818058026 03B</v>
      </c>
      <c r="M233" s="5" t="str">
        <f t="shared" si="15"/>
        <v>Slovenský zväz psích záprahovdBMaroš Litvaj</v>
      </c>
    </row>
    <row r="234" spans="1:13">
      <c r="A234" s="236" t="s">
        <v>921</v>
      </c>
      <c r="B234" s="265" t="s">
        <v>930</v>
      </c>
      <c r="C234" s="286" t="s">
        <v>1431</v>
      </c>
      <c r="D234" s="277">
        <v>8000</v>
      </c>
      <c r="E234" s="243">
        <v>0</v>
      </c>
      <c r="F234" s="263" t="s">
        <v>234</v>
      </c>
      <c r="G234" s="267" t="s">
        <v>10</v>
      </c>
      <c r="H234" s="267" t="s">
        <v>964</v>
      </c>
      <c r="I234" s="244" t="str">
        <f t="shared" si="12"/>
        <v>37818058d</v>
      </c>
      <c r="J234" s="237" t="str">
        <f t="shared" si="13"/>
        <v>37818058026 03</v>
      </c>
      <c r="K234" s="5" t="s">
        <v>157</v>
      </c>
      <c r="L234" s="237" t="str">
        <f t="shared" si="14"/>
        <v>37818058026 03B</v>
      </c>
      <c r="M234" s="5" t="str">
        <f t="shared" si="15"/>
        <v>Slovenský zväz psích záprahovdBPatrik Lúčanský</v>
      </c>
    </row>
    <row r="235" spans="1:13">
      <c r="A235" s="236" t="s">
        <v>158</v>
      </c>
      <c r="B235" s="265" t="s">
        <v>159</v>
      </c>
      <c r="C235" s="239" t="s">
        <v>1173</v>
      </c>
      <c r="D235" s="242">
        <v>55110</v>
      </c>
      <c r="E235" s="243">
        <v>0</v>
      </c>
      <c r="F235" s="236" t="s">
        <v>231</v>
      </c>
      <c r="G235" s="239" t="s">
        <v>6</v>
      </c>
      <c r="H235" s="239" t="s">
        <v>964</v>
      </c>
      <c r="I235" s="278" t="str">
        <f t="shared" si="12"/>
        <v>31871526a</v>
      </c>
      <c r="J235" s="237" t="str">
        <f t="shared" si="13"/>
        <v>31871526026 02</v>
      </c>
      <c r="K235" s="5" t="s">
        <v>160</v>
      </c>
      <c r="L235" s="237" t="str">
        <f t="shared" si="14"/>
        <v>31871526026 02B</v>
      </c>
      <c r="M235" s="5" t="str">
        <f t="shared" si="15"/>
        <v>Slovenský zväz rybolovnej technikyaBrybolovná technika - bežné transfery</v>
      </c>
    </row>
    <row r="236" spans="1:13" ht="12" customHeight="1">
      <c r="A236" s="236" t="s">
        <v>158</v>
      </c>
      <c r="B236" s="265" t="s">
        <v>159</v>
      </c>
      <c r="C236" s="286" t="s">
        <v>1432</v>
      </c>
      <c r="D236" s="277">
        <v>10000</v>
      </c>
      <c r="E236" s="243">
        <v>0</v>
      </c>
      <c r="F236" s="263" t="s">
        <v>234</v>
      </c>
      <c r="G236" s="267" t="s">
        <v>10</v>
      </c>
      <c r="H236" s="267" t="s">
        <v>964</v>
      </c>
      <c r="I236" s="244" t="str">
        <f t="shared" si="12"/>
        <v>31871526d</v>
      </c>
      <c r="J236" s="237" t="str">
        <f t="shared" si="13"/>
        <v>31871526026 03</v>
      </c>
      <c r="K236" s="5" t="s">
        <v>160</v>
      </c>
      <c r="L236" s="237" t="str">
        <f t="shared" si="14"/>
        <v>31871526026 03B</v>
      </c>
      <c r="M236" s="5" t="str">
        <f t="shared" si="15"/>
        <v>Slovenský zväz rybolovnej technikydBJán Meszáros</v>
      </c>
    </row>
    <row r="237" spans="1:13">
      <c r="A237" s="236" t="s">
        <v>158</v>
      </c>
      <c r="B237" s="265" t="s">
        <v>159</v>
      </c>
      <c r="C237" s="285" t="s">
        <v>1433</v>
      </c>
      <c r="D237" s="269">
        <v>6000</v>
      </c>
      <c r="E237" s="243">
        <v>0</v>
      </c>
      <c r="F237" s="263" t="s">
        <v>234</v>
      </c>
      <c r="G237" s="267" t="s">
        <v>10</v>
      </c>
      <c r="H237" s="267" t="s">
        <v>964</v>
      </c>
      <c r="I237" s="244" t="str">
        <f t="shared" si="12"/>
        <v>31871526d</v>
      </c>
      <c r="J237" s="237" t="str">
        <f t="shared" si="13"/>
        <v>31871526026 03</v>
      </c>
      <c r="K237" s="5" t="s">
        <v>160</v>
      </c>
      <c r="L237" s="237" t="str">
        <f t="shared" si="14"/>
        <v>31871526026 03B</v>
      </c>
      <c r="M237" s="5" t="str">
        <f t="shared" si="15"/>
        <v>Slovenský zväz rybolovnej technikydBJana Jankovičová</v>
      </c>
    </row>
    <row r="238" spans="1:13">
      <c r="A238" s="236" t="s">
        <v>158</v>
      </c>
      <c r="B238" s="265" t="s">
        <v>159</v>
      </c>
      <c r="C238" s="285" t="s">
        <v>1434</v>
      </c>
      <c r="D238" s="269">
        <v>10000</v>
      </c>
      <c r="E238" s="243">
        <v>0</v>
      </c>
      <c r="F238" s="263" t="s">
        <v>234</v>
      </c>
      <c r="G238" s="267" t="s">
        <v>10</v>
      </c>
      <c r="H238" s="267" t="s">
        <v>964</v>
      </c>
      <c r="I238" s="244" t="str">
        <f t="shared" si="12"/>
        <v>31871526d</v>
      </c>
      <c r="J238" s="237" t="str">
        <f t="shared" si="13"/>
        <v>31871526026 03</v>
      </c>
      <c r="K238" s="5" t="s">
        <v>160</v>
      </c>
      <c r="L238" s="237" t="str">
        <f t="shared" si="14"/>
        <v>31871526026 03B</v>
      </c>
      <c r="M238" s="5" t="str">
        <f t="shared" si="15"/>
        <v>Slovenský zväz rybolovnej technikydBKarol Michalík</v>
      </c>
    </row>
    <row r="239" spans="1:13">
      <c r="A239" s="236" t="s">
        <v>158</v>
      </c>
      <c r="B239" s="265" t="s">
        <v>159</v>
      </c>
      <c r="C239" s="285" t="s">
        <v>1435</v>
      </c>
      <c r="D239" s="269">
        <v>8000</v>
      </c>
      <c r="E239" s="243">
        <v>0</v>
      </c>
      <c r="F239" s="263" t="s">
        <v>234</v>
      </c>
      <c r="G239" s="267" t="s">
        <v>10</v>
      </c>
      <c r="H239" s="267" t="s">
        <v>964</v>
      </c>
      <c r="I239" s="244" t="str">
        <f t="shared" si="12"/>
        <v>31871526d</v>
      </c>
      <c r="J239" s="237" t="str">
        <f t="shared" si="13"/>
        <v>31871526026 03</v>
      </c>
      <c r="K239" s="5" t="s">
        <v>160</v>
      </c>
      <c r="L239" s="237" t="str">
        <f t="shared" si="14"/>
        <v>31871526026 03B</v>
      </c>
      <c r="M239" s="5" t="str">
        <f t="shared" si="15"/>
        <v>Slovenský zväz rybolovnej technikydBMichaela Némethová</v>
      </c>
    </row>
    <row r="240" spans="1:13">
      <c r="A240" s="236" t="s">
        <v>158</v>
      </c>
      <c r="B240" s="265" t="s">
        <v>159</v>
      </c>
      <c r="C240" s="285" t="s">
        <v>1436</v>
      </c>
      <c r="D240" s="269">
        <v>8000</v>
      </c>
      <c r="E240" s="243">
        <v>0</v>
      </c>
      <c r="F240" s="263" t="s">
        <v>234</v>
      </c>
      <c r="G240" s="267" t="s">
        <v>10</v>
      </c>
      <c r="H240" s="267" t="s">
        <v>964</v>
      </c>
      <c r="I240" s="244" t="str">
        <f t="shared" si="12"/>
        <v>31871526d</v>
      </c>
      <c r="J240" s="237" t="str">
        <f t="shared" si="13"/>
        <v>31871526026 03</v>
      </c>
      <c r="K240" s="5" t="s">
        <v>160</v>
      </c>
      <c r="L240" s="237" t="str">
        <f t="shared" si="14"/>
        <v>31871526026 03B</v>
      </c>
      <c r="M240" s="5" t="str">
        <f t="shared" si="15"/>
        <v>Slovenský zväz rybolovnej technikydBPavol Konkoľ</v>
      </c>
    </row>
    <row r="241" spans="1:13">
      <c r="A241" s="236" t="s">
        <v>158</v>
      </c>
      <c r="B241" s="265" t="s">
        <v>159</v>
      </c>
      <c r="C241" s="274" t="s">
        <v>1437</v>
      </c>
      <c r="D241" s="242">
        <v>5000</v>
      </c>
      <c r="E241" s="243">
        <v>0</v>
      </c>
      <c r="F241" s="263" t="s">
        <v>234</v>
      </c>
      <c r="G241" s="267" t="s">
        <v>10</v>
      </c>
      <c r="H241" s="267" t="s">
        <v>964</v>
      </c>
      <c r="I241" s="244" t="str">
        <f t="shared" si="12"/>
        <v>31871526d</v>
      </c>
      <c r="J241" s="237" t="str">
        <f t="shared" si="13"/>
        <v>31871526026 03</v>
      </c>
      <c r="K241" s="5" t="s">
        <v>160</v>
      </c>
      <c r="L241" s="237" t="str">
        <f t="shared" si="14"/>
        <v>31871526026 03B</v>
      </c>
      <c r="M241" s="5" t="str">
        <f t="shared" si="15"/>
        <v>Slovenský zväz rybolovnej technikydBRastislav Náhlik</v>
      </c>
    </row>
    <row r="242" spans="1:13">
      <c r="A242" s="236" t="s">
        <v>158</v>
      </c>
      <c r="B242" s="265" t="s">
        <v>159</v>
      </c>
      <c r="C242" s="274" t="s">
        <v>1438</v>
      </c>
      <c r="D242" s="242">
        <v>10000</v>
      </c>
      <c r="E242" s="243">
        <v>0</v>
      </c>
      <c r="F242" s="263" t="s">
        <v>234</v>
      </c>
      <c r="G242" s="267" t="s">
        <v>10</v>
      </c>
      <c r="H242" s="267" t="s">
        <v>964</v>
      </c>
      <c r="I242" s="244" t="str">
        <f t="shared" si="12"/>
        <v>31871526d</v>
      </c>
      <c r="J242" s="237" t="str">
        <f t="shared" si="13"/>
        <v>31871526026 03</v>
      </c>
      <c r="K242" s="5" t="s">
        <v>160</v>
      </c>
      <c r="L242" s="237" t="str">
        <f t="shared" si="14"/>
        <v>31871526026 03B</v>
      </c>
      <c r="M242" s="5" t="str">
        <f t="shared" si="15"/>
        <v>Slovenský zväz rybolovnej technikydBTomáš Valášek</v>
      </c>
    </row>
    <row r="243" spans="1:13">
      <c r="A243" s="236" t="s">
        <v>158</v>
      </c>
      <c r="B243" s="265" t="s">
        <v>159</v>
      </c>
      <c r="C243" s="274" t="s">
        <v>1439</v>
      </c>
      <c r="D243" s="242">
        <v>10000</v>
      </c>
      <c r="E243" s="243">
        <v>0</v>
      </c>
      <c r="F243" s="263" t="s">
        <v>234</v>
      </c>
      <c r="G243" s="267" t="s">
        <v>10</v>
      </c>
      <c r="H243" s="267" t="s">
        <v>964</v>
      </c>
      <c r="I243" s="244" t="str">
        <f t="shared" si="12"/>
        <v>31871526d</v>
      </c>
      <c r="J243" s="237" t="str">
        <f t="shared" si="13"/>
        <v>31871526026 03</v>
      </c>
      <c r="K243" s="5" t="s">
        <v>160</v>
      </c>
      <c r="L243" s="237" t="str">
        <f t="shared" si="14"/>
        <v>31871526026 03B</v>
      </c>
      <c r="M243" s="5" t="str">
        <f t="shared" si="15"/>
        <v>Slovenský zväz rybolovnej technikydBVanessa Staršicová</v>
      </c>
    </row>
    <row r="244" spans="1:13">
      <c r="A244" s="236" t="s">
        <v>161</v>
      </c>
      <c r="B244" s="265" t="s">
        <v>162</v>
      </c>
      <c r="C244" s="239" t="s">
        <v>1174</v>
      </c>
      <c r="D244" s="242">
        <v>162005</v>
      </c>
      <c r="E244" s="243">
        <v>0</v>
      </c>
      <c r="F244" s="236" t="s">
        <v>231</v>
      </c>
      <c r="G244" s="239" t="s">
        <v>6</v>
      </c>
      <c r="H244" s="239" t="s">
        <v>964</v>
      </c>
      <c r="I244" s="278" t="str">
        <f t="shared" si="12"/>
        <v>31989373a</v>
      </c>
      <c r="J244" s="237" t="str">
        <f t="shared" si="13"/>
        <v>31989373026 02</v>
      </c>
      <c r="K244" s="5" t="s">
        <v>212</v>
      </c>
      <c r="L244" s="237" t="str">
        <f t="shared" si="14"/>
        <v>31989373026 02B</v>
      </c>
      <c r="M244" s="5" t="str">
        <f t="shared" si="15"/>
        <v>Slovenský zväz sánkarovaBsánkovanie - bežné transfery</v>
      </c>
    </row>
    <row r="245" spans="1:13">
      <c r="A245" s="236" t="s">
        <v>161</v>
      </c>
      <c r="B245" s="265" t="s">
        <v>162</v>
      </c>
      <c r="C245" s="239" t="s">
        <v>1181</v>
      </c>
      <c r="D245" s="242">
        <v>6000</v>
      </c>
      <c r="E245" s="243">
        <v>0</v>
      </c>
      <c r="F245" s="236" t="s">
        <v>231</v>
      </c>
      <c r="G245" s="239" t="s">
        <v>6</v>
      </c>
      <c r="H245" s="239" t="s">
        <v>965</v>
      </c>
      <c r="I245" s="278" t="str">
        <f t="shared" si="12"/>
        <v>31989373a</v>
      </c>
      <c r="J245" s="237" t="str">
        <f t="shared" si="13"/>
        <v>31989373026 02</v>
      </c>
      <c r="K245" s="5" t="s">
        <v>212</v>
      </c>
      <c r="L245" s="237" t="str">
        <f t="shared" si="14"/>
        <v>31989373026 02K</v>
      </c>
      <c r="M245" s="5" t="str">
        <f t="shared" si="15"/>
        <v>Slovenský zväz sánkarovaKsánkovanie - kapitálové transfery (sklznice na sane, ohnutiny na sane, pretekárske sane)</v>
      </c>
    </row>
    <row r="246" spans="1:13">
      <c r="A246" s="236" t="s">
        <v>161</v>
      </c>
      <c r="B246" s="265" t="s">
        <v>162</v>
      </c>
      <c r="C246" s="274" t="s">
        <v>1440</v>
      </c>
      <c r="D246" s="242">
        <v>10000</v>
      </c>
      <c r="E246" s="243">
        <v>0</v>
      </c>
      <c r="F246" s="263" t="s">
        <v>234</v>
      </c>
      <c r="G246" s="267" t="s">
        <v>10</v>
      </c>
      <c r="H246" s="267" t="s">
        <v>964</v>
      </c>
      <c r="I246" s="244" t="str">
        <f t="shared" si="12"/>
        <v>31989373d</v>
      </c>
      <c r="J246" s="237" t="str">
        <f t="shared" si="13"/>
        <v>31989373026 03</v>
      </c>
      <c r="K246" s="5" t="s">
        <v>212</v>
      </c>
      <c r="L246" s="237" t="str">
        <f t="shared" si="14"/>
        <v>31989373026 03B</v>
      </c>
      <c r="M246" s="5" t="str">
        <f t="shared" si="15"/>
        <v>Slovenský zväz sánkarovdBJozef Ninis</v>
      </c>
    </row>
    <row r="247" spans="1:13">
      <c r="A247" s="236" t="s">
        <v>161</v>
      </c>
      <c r="B247" s="265" t="s">
        <v>162</v>
      </c>
      <c r="C247" s="274" t="s">
        <v>1441</v>
      </c>
      <c r="D247" s="242">
        <v>22500</v>
      </c>
      <c r="E247" s="243">
        <v>0</v>
      </c>
      <c r="F247" s="263" t="s">
        <v>234</v>
      </c>
      <c r="G247" s="267" t="s">
        <v>10</v>
      </c>
      <c r="H247" s="267" t="s">
        <v>964</v>
      </c>
      <c r="I247" s="244" t="str">
        <f t="shared" si="12"/>
        <v>31989373d</v>
      </c>
      <c r="J247" s="237" t="str">
        <f t="shared" si="13"/>
        <v>31989373026 03</v>
      </c>
      <c r="K247" s="5" t="s">
        <v>212</v>
      </c>
      <c r="L247" s="237" t="str">
        <f t="shared" si="14"/>
        <v>31989373026 03B</v>
      </c>
      <c r="M247" s="5" t="str">
        <f t="shared" si="15"/>
        <v>Slovenský zväz sánkarovdBMatej Zmij, Tomáš Vaverčák</v>
      </c>
    </row>
    <row r="248" spans="1:13">
      <c r="A248" s="236" t="s">
        <v>163</v>
      </c>
      <c r="B248" s="265" t="s">
        <v>164</v>
      </c>
      <c r="C248" s="239" t="s">
        <v>1175</v>
      </c>
      <c r="D248" s="242">
        <v>458943</v>
      </c>
      <c r="E248" s="243">
        <v>0</v>
      </c>
      <c r="F248" s="236" t="s">
        <v>231</v>
      </c>
      <c r="G248" s="239" t="s">
        <v>6</v>
      </c>
      <c r="H248" s="239" t="s">
        <v>964</v>
      </c>
      <c r="I248" s="278" t="str">
        <f t="shared" si="12"/>
        <v>00684767a</v>
      </c>
      <c r="J248" s="237" t="str">
        <f t="shared" si="13"/>
        <v>00684767026 02</v>
      </c>
      <c r="K248" s="5" t="s">
        <v>119</v>
      </c>
      <c r="L248" s="237" t="str">
        <f t="shared" si="14"/>
        <v>00684767026 02B</v>
      </c>
      <c r="M248" s="5" t="str">
        <f t="shared" si="15"/>
        <v>Slovenský zväz tanečného športuaBtanečný šport - bežné transfery</v>
      </c>
    </row>
    <row r="249" spans="1:13">
      <c r="A249" s="236" t="s">
        <v>163</v>
      </c>
      <c r="B249" s="265" t="s">
        <v>164</v>
      </c>
      <c r="C249" s="274" t="s">
        <v>1442</v>
      </c>
      <c r="D249" s="242">
        <v>12000</v>
      </c>
      <c r="E249" s="243">
        <v>0</v>
      </c>
      <c r="F249" s="263" t="s">
        <v>234</v>
      </c>
      <c r="G249" s="267" t="s">
        <v>10</v>
      </c>
      <c r="H249" s="267" t="s">
        <v>964</v>
      </c>
      <c r="I249" s="244" t="str">
        <f t="shared" si="12"/>
        <v>00684767d</v>
      </c>
      <c r="J249" s="237" t="str">
        <f t="shared" si="13"/>
        <v>00684767026 03</v>
      </c>
      <c r="K249" s="5" t="s">
        <v>119</v>
      </c>
      <c r="L249" s="237" t="str">
        <f t="shared" si="14"/>
        <v>00684767026 03B</v>
      </c>
      <c r="M249" s="5" t="str">
        <f t="shared" si="15"/>
        <v>Slovenský zväz tanečného športudBElena Popova, Matej Štec</v>
      </c>
    </row>
    <row r="250" spans="1:13">
      <c r="A250" s="236" t="s">
        <v>165</v>
      </c>
      <c r="B250" s="265" t="s">
        <v>166</v>
      </c>
      <c r="C250" s="285" t="s">
        <v>1443</v>
      </c>
      <c r="D250" s="269">
        <v>52000</v>
      </c>
      <c r="E250" s="243">
        <v>0</v>
      </c>
      <c r="F250" s="263" t="s">
        <v>234</v>
      </c>
      <c r="G250" s="267" t="s">
        <v>10</v>
      </c>
      <c r="H250" s="267" t="s">
        <v>964</v>
      </c>
      <c r="I250" s="244" t="str">
        <f t="shared" si="12"/>
        <v>22665234d</v>
      </c>
      <c r="J250" s="237" t="str">
        <f t="shared" si="13"/>
        <v>22665234026 03</v>
      </c>
      <c r="K250" s="5" t="s">
        <v>1471</v>
      </c>
      <c r="L250" s="237" t="str">
        <f t="shared" si="14"/>
        <v>22665234026 03B</v>
      </c>
      <c r="M250" s="5" t="str">
        <f t="shared" si="15"/>
        <v>Slovenský zväz telesne postihnutých športovcovdBAlena Kánová</v>
      </c>
    </row>
    <row r="251" spans="1:13">
      <c r="A251" s="236" t="s">
        <v>165</v>
      </c>
      <c r="B251" s="265" t="s">
        <v>166</v>
      </c>
      <c r="C251" s="285" t="s">
        <v>1444</v>
      </c>
      <c r="D251" s="269">
        <v>57000</v>
      </c>
      <c r="E251" s="243">
        <v>0</v>
      </c>
      <c r="F251" s="263" t="s">
        <v>234</v>
      </c>
      <c r="G251" s="267" t="s">
        <v>10</v>
      </c>
      <c r="H251" s="267" t="s">
        <v>964</v>
      </c>
      <c r="I251" s="244" t="str">
        <f t="shared" si="12"/>
        <v>22665234d</v>
      </c>
      <c r="J251" s="237" t="str">
        <f t="shared" si="13"/>
        <v>22665234026 03</v>
      </c>
      <c r="K251" s="5" t="s">
        <v>1471</v>
      </c>
      <c r="L251" s="237" t="str">
        <f t="shared" si="14"/>
        <v>22665234026 03B</v>
      </c>
      <c r="M251" s="5" t="str">
        <f t="shared" si="15"/>
        <v>Slovenský zväz telesne postihnutých športovcovdBAlexander Nagy, Gabriel Csémy</v>
      </c>
    </row>
    <row r="252" spans="1:13">
      <c r="A252" s="236" t="s">
        <v>165</v>
      </c>
      <c r="B252" s="265" t="s">
        <v>166</v>
      </c>
      <c r="C252" s="285" t="s">
        <v>1445</v>
      </c>
      <c r="D252" s="269">
        <v>36000</v>
      </c>
      <c r="E252" s="243">
        <v>0</v>
      </c>
      <c r="F252" s="263" t="s">
        <v>234</v>
      </c>
      <c r="G252" s="267" t="s">
        <v>10</v>
      </c>
      <c r="H252" s="267" t="s">
        <v>964</v>
      </c>
      <c r="I252" s="244" t="str">
        <f t="shared" si="12"/>
        <v>22665234d</v>
      </c>
      <c r="J252" s="237" t="str">
        <f t="shared" si="13"/>
        <v>22665234026 03</v>
      </c>
      <c r="K252" s="5" t="s">
        <v>1471</v>
      </c>
      <c r="L252" s="237" t="str">
        <f t="shared" si="14"/>
        <v>22665234026 03B</v>
      </c>
      <c r="M252" s="5" t="str">
        <f t="shared" si="15"/>
        <v>Slovenský zväz telesne postihnutých športovcovdBAndrej Meszároš</v>
      </c>
    </row>
    <row r="253" spans="1:13">
      <c r="A253" s="236" t="s">
        <v>165</v>
      </c>
      <c r="B253" s="265" t="s">
        <v>166</v>
      </c>
      <c r="C253" s="285" t="s">
        <v>1446</v>
      </c>
      <c r="D253" s="269">
        <v>46000</v>
      </c>
      <c r="E253" s="243">
        <v>0</v>
      </c>
      <c r="F253" s="263" t="s">
        <v>234</v>
      </c>
      <c r="G253" s="267" t="s">
        <v>10</v>
      </c>
      <c r="H253" s="267" t="s">
        <v>964</v>
      </c>
      <c r="I253" s="244" t="str">
        <f t="shared" si="12"/>
        <v>22665234d</v>
      </c>
      <c r="J253" s="237" t="str">
        <f t="shared" si="13"/>
        <v>22665234026 03</v>
      </c>
      <c r="K253" s="5" t="s">
        <v>1471</v>
      </c>
      <c r="L253" s="237" t="str">
        <f t="shared" si="14"/>
        <v>22665234026 03B</v>
      </c>
      <c r="M253" s="5" t="str">
        <f t="shared" si="15"/>
        <v>Slovenský zväz telesne postihnutých športovcovdBBoris Trávniček</v>
      </c>
    </row>
    <row r="254" spans="1:13">
      <c r="A254" s="236" t="s">
        <v>165</v>
      </c>
      <c r="B254" s="265" t="s">
        <v>166</v>
      </c>
      <c r="C254" s="285" t="s">
        <v>1447</v>
      </c>
      <c r="D254" s="269">
        <v>52000</v>
      </c>
      <c r="E254" s="243">
        <v>0</v>
      </c>
      <c r="F254" s="263" t="s">
        <v>234</v>
      </c>
      <c r="G254" s="267" t="s">
        <v>10</v>
      </c>
      <c r="H254" s="267" t="s">
        <v>964</v>
      </c>
      <c r="I254" s="244" t="str">
        <f t="shared" si="12"/>
        <v>22665234d</v>
      </c>
      <c r="J254" s="237" t="str">
        <f t="shared" si="13"/>
        <v>22665234026 03</v>
      </c>
      <c r="K254" s="5" t="s">
        <v>1471</v>
      </c>
      <c r="L254" s="237" t="str">
        <f t="shared" si="14"/>
        <v>22665234026 03B</v>
      </c>
      <c r="M254" s="5" t="str">
        <f t="shared" si="15"/>
        <v>Slovenský zväz telesne postihnutých športovcovdBAnna Oroszová</v>
      </c>
    </row>
    <row r="255" spans="1:13">
      <c r="A255" s="236" t="s">
        <v>165</v>
      </c>
      <c r="B255" s="265" t="s">
        <v>166</v>
      </c>
      <c r="C255" s="285" t="s">
        <v>1448</v>
      </c>
      <c r="D255" s="269">
        <v>36000</v>
      </c>
      <c r="E255" s="243">
        <v>0</v>
      </c>
      <c r="F255" s="263" t="s">
        <v>234</v>
      </c>
      <c r="G255" s="267" t="s">
        <v>10</v>
      </c>
      <c r="H255" s="267" t="s">
        <v>964</v>
      </c>
      <c r="I255" s="244" t="str">
        <f t="shared" si="12"/>
        <v>22665234d</v>
      </c>
      <c r="J255" s="237" t="str">
        <f t="shared" si="13"/>
        <v>22665234026 03</v>
      </c>
      <c r="K255" s="5" t="s">
        <v>1471</v>
      </c>
      <c r="L255" s="237" t="str">
        <f t="shared" si="14"/>
        <v>22665234026 03B</v>
      </c>
      <c r="M255" s="5" t="str">
        <f t="shared" si="15"/>
        <v>Slovenský zväz telesne postihnutých športovcovdBDiana Paschenková</v>
      </c>
    </row>
    <row r="256" spans="1:13">
      <c r="A256" s="236" t="s">
        <v>165</v>
      </c>
      <c r="B256" s="265" t="s">
        <v>166</v>
      </c>
      <c r="C256" s="285" t="s">
        <v>1449</v>
      </c>
      <c r="D256" s="269">
        <v>46000</v>
      </c>
      <c r="E256" s="243">
        <v>0</v>
      </c>
      <c r="F256" s="263" t="s">
        <v>234</v>
      </c>
      <c r="G256" s="267" t="s">
        <v>10</v>
      </c>
      <c r="H256" s="267" t="s">
        <v>964</v>
      </c>
      <c r="I256" s="244" t="str">
        <f t="shared" si="12"/>
        <v>22665234d</v>
      </c>
      <c r="J256" s="237" t="str">
        <f t="shared" si="13"/>
        <v>22665234026 03</v>
      </c>
      <c r="K256" s="5" t="s">
        <v>1471</v>
      </c>
      <c r="L256" s="237" t="str">
        <f t="shared" si="14"/>
        <v>22665234026 03B</v>
      </c>
      <c r="M256" s="5" t="str">
        <f t="shared" si="15"/>
        <v>Slovenský zväz telesne postihnutých športovcovdBMarcel Pavlík</v>
      </c>
    </row>
    <row r="257" spans="1:13">
      <c r="A257" s="236" t="s">
        <v>165</v>
      </c>
      <c r="B257" s="265" t="s">
        <v>166</v>
      </c>
      <c r="C257" s="285" t="s">
        <v>1450</v>
      </c>
      <c r="D257" s="269">
        <v>84000</v>
      </c>
      <c r="E257" s="243">
        <v>0</v>
      </c>
      <c r="F257" s="263" t="s">
        <v>234</v>
      </c>
      <c r="G257" s="267" t="s">
        <v>10</v>
      </c>
      <c r="H257" s="267" t="s">
        <v>964</v>
      </c>
      <c r="I257" s="244" t="str">
        <f t="shared" si="12"/>
        <v>22665234d</v>
      </c>
      <c r="J257" s="237" t="str">
        <f t="shared" si="13"/>
        <v>22665234026 03</v>
      </c>
      <c r="K257" s="5" t="s">
        <v>1471</v>
      </c>
      <c r="L257" s="237" t="str">
        <f t="shared" si="14"/>
        <v>22665234026 03B</v>
      </c>
      <c r="M257" s="5" t="str">
        <f t="shared" si="15"/>
        <v>Slovenský zväz telesne postihnutých športovcovdBJakub Nagy, Martin Opát, Peter Minarech</v>
      </c>
    </row>
    <row r="258" spans="1:13">
      <c r="A258" s="236" t="s">
        <v>165</v>
      </c>
      <c r="B258" s="265" t="s">
        <v>166</v>
      </c>
      <c r="C258" s="285" t="s">
        <v>583</v>
      </c>
      <c r="D258" s="269">
        <v>52000</v>
      </c>
      <c r="E258" s="243">
        <v>0</v>
      </c>
      <c r="F258" s="263" t="s">
        <v>234</v>
      </c>
      <c r="G258" s="267" t="s">
        <v>10</v>
      </c>
      <c r="H258" s="267" t="s">
        <v>964</v>
      </c>
      <c r="I258" s="244" t="str">
        <f t="shared" ref="I258:I286" si="16">A258&amp;F258</f>
        <v>22665234d</v>
      </c>
      <c r="J258" s="237" t="str">
        <f t="shared" ref="J258:J286" si="17">A258&amp;G258</f>
        <v>22665234026 03</v>
      </c>
      <c r="K258" s="5" t="s">
        <v>1471</v>
      </c>
      <c r="L258" s="237" t="str">
        <f t="shared" ref="L258:L321" si="18">A258&amp;G258&amp;H258</f>
        <v>22665234026 03B</v>
      </c>
      <c r="M258" s="5" t="str">
        <f t="shared" ref="M258:M321" si="19">B258&amp;F258&amp;H258&amp;C258</f>
        <v>Slovenský zväz telesne postihnutých športovcovdBJán Riapoš</v>
      </c>
    </row>
    <row r="259" spans="1:13">
      <c r="A259" s="236" t="s">
        <v>165</v>
      </c>
      <c r="B259" s="265" t="s">
        <v>166</v>
      </c>
      <c r="C259" s="285" t="s">
        <v>1451</v>
      </c>
      <c r="D259" s="269">
        <v>72000</v>
      </c>
      <c r="E259" s="243">
        <v>0</v>
      </c>
      <c r="F259" s="263" t="s">
        <v>234</v>
      </c>
      <c r="G259" s="267" t="s">
        <v>10</v>
      </c>
      <c r="H259" s="267" t="s">
        <v>964</v>
      </c>
      <c r="I259" s="244" t="str">
        <f t="shared" si="16"/>
        <v>22665234d</v>
      </c>
      <c r="J259" s="237" t="str">
        <f t="shared" si="17"/>
        <v>22665234026 03</v>
      </c>
      <c r="K259" s="5" t="s">
        <v>1471</v>
      </c>
      <c r="L259" s="237" t="str">
        <f t="shared" si="18"/>
        <v>22665234026 03B</v>
      </c>
      <c r="M259" s="5" t="str">
        <f t="shared" si="19"/>
        <v>Slovenský zväz telesne postihnutých športovcovdBJozef Metelka</v>
      </c>
    </row>
    <row r="260" spans="1:13">
      <c r="A260" s="236" t="s">
        <v>165</v>
      </c>
      <c r="B260" s="265" t="s">
        <v>166</v>
      </c>
      <c r="C260" s="285" t="s">
        <v>1452</v>
      </c>
      <c r="D260" s="269">
        <v>45333</v>
      </c>
      <c r="E260" s="243">
        <v>0</v>
      </c>
      <c r="F260" s="263" t="s">
        <v>234</v>
      </c>
      <c r="G260" s="267" t="s">
        <v>10</v>
      </c>
      <c r="H260" s="267" t="s">
        <v>964</v>
      </c>
      <c r="I260" s="244" t="str">
        <f t="shared" si="16"/>
        <v>22665234d</v>
      </c>
      <c r="J260" s="237" t="str">
        <f t="shared" si="17"/>
        <v>22665234026 03</v>
      </c>
      <c r="K260" s="5" t="s">
        <v>1471</v>
      </c>
      <c r="L260" s="237" t="str">
        <f t="shared" si="18"/>
        <v>22665234026 03B</v>
      </c>
      <c r="M260" s="5" t="str">
        <f t="shared" si="19"/>
        <v>Slovenský zväz telesne postihnutých športovcovdBLukáš Kližan</v>
      </c>
    </row>
    <row r="261" spans="1:13">
      <c r="A261" s="236" t="s">
        <v>165</v>
      </c>
      <c r="B261" s="265" t="s">
        <v>166</v>
      </c>
      <c r="C261" s="285" t="s">
        <v>1453</v>
      </c>
      <c r="D261" s="269">
        <v>42000</v>
      </c>
      <c r="E261" s="243">
        <v>0</v>
      </c>
      <c r="F261" s="263" t="s">
        <v>234</v>
      </c>
      <c r="G261" s="267" t="s">
        <v>10</v>
      </c>
      <c r="H261" s="267" t="s">
        <v>964</v>
      </c>
      <c r="I261" s="244" t="str">
        <f t="shared" si="16"/>
        <v>22665234d</v>
      </c>
      <c r="J261" s="237" t="str">
        <f t="shared" si="17"/>
        <v>22665234026 03</v>
      </c>
      <c r="K261" s="5" t="s">
        <v>1471</v>
      </c>
      <c r="L261" s="237" t="str">
        <f t="shared" si="18"/>
        <v>22665234026 03B</v>
      </c>
      <c r="M261" s="5" t="str">
        <f t="shared" si="19"/>
        <v>Slovenský zväz telesne postihnutých športovcovdBMarián Marečák</v>
      </c>
    </row>
    <row r="262" spans="1:13">
      <c r="A262" s="236" t="s">
        <v>165</v>
      </c>
      <c r="B262" s="265" t="s">
        <v>166</v>
      </c>
      <c r="C262" s="285" t="s">
        <v>1454</v>
      </c>
      <c r="D262" s="269">
        <v>52000</v>
      </c>
      <c r="E262" s="243">
        <v>0</v>
      </c>
      <c r="F262" s="263" t="s">
        <v>234</v>
      </c>
      <c r="G262" s="267" t="s">
        <v>10</v>
      </c>
      <c r="H262" s="267" t="s">
        <v>964</v>
      </c>
      <c r="I262" s="244" t="str">
        <f t="shared" si="16"/>
        <v>22665234d</v>
      </c>
      <c r="J262" s="237" t="str">
        <f t="shared" si="17"/>
        <v>22665234026 03</v>
      </c>
      <c r="K262" s="5" t="s">
        <v>1471</v>
      </c>
      <c r="L262" s="237" t="str">
        <f t="shared" si="18"/>
        <v>22665234026 03B</v>
      </c>
      <c r="M262" s="5" t="str">
        <f t="shared" si="19"/>
        <v>Slovenský zväz telesne postihnutých športovcovdBMartin Ludrovský</v>
      </c>
    </row>
    <row r="263" spans="1:13">
      <c r="A263" s="236" t="s">
        <v>165</v>
      </c>
      <c r="B263" s="265" t="s">
        <v>166</v>
      </c>
      <c r="C263" s="285" t="s">
        <v>1455</v>
      </c>
      <c r="D263" s="269">
        <v>92000</v>
      </c>
      <c r="E263" s="243">
        <v>0</v>
      </c>
      <c r="F263" s="263" t="s">
        <v>234</v>
      </c>
      <c r="G263" s="267" t="s">
        <v>10</v>
      </c>
      <c r="H263" s="267" t="s">
        <v>964</v>
      </c>
      <c r="I263" s="244" t="str">
        <f t="shared" si="16"/>
        <v>22665234d</v>
      </c>
      <c r="J263" s="237" t="str">
        <f t="shared" si="17"/>
        <v>22665234026 03</v>
      </c>
      <c r="K263" s="5" t="s">
        <v>1471</v>
      </c>
      <c r="L263" s="237" t="str">
        <f t="shared" si="18"/>
        <v>22665234026 03B</v>
      </c>
      <c r="M263" s="5" t="str">
        <f t="shared" si="19"/>
        <v>Slovenský zväz telesne postihnutých športovcovdBMichaela Balcová, Martin Strehársky</v>
      </c>
    </row>
    <row r="264" spans="1:13">
      <c r="A264" s="236" t="s">
        <v>165</v>
      </c>
      <c r="B264" s="265" t="s">
        <v>166</v>
      </c>
      <c r="C264" s="285" t="s">
        <v>1456</v>
      </c>
      <c r="D264" s="269">
        <v>10000</v>
      </c>
      <c r="E264" s="243">
        <v>0</v>
      </c>
      <c r="F264" s="263" t="s">
        <v>234</v>
      </c>
      <c r="G264" s="267" t="s">
        <v>10</v>
      </c>
      <c r="H264" s="267" t="s">
        <v>964</v>
      </c>
      <c r="I264" s="244" t="str">
        <f t="shared" si="16"/>
        <v>22665234d</v>
      </c>
      <c r="J264" s="237" t="str">
        <f t="shared" si="17"/>
        <v>22665234026 03</v>
      </c>
      <c r="K264" s="5" t="s">
        <v>1471</v>
      </c>
      <c r="L264" s="237" t="str">
        <f t="shared" si="18"/>
        <v>22665234026 03B</v>
      </c>
      <c r="M264" s="5" t="str">
        <f t="shared" si="19"/>
        <v>Slovenský zväz telesne postihnutých športovcovdBOndrej Strečko</v>
      </c>
    </row>
    <row r="265" spans="1:13">
      <c r="A265" s="236" t="s">
        <v>165</v>
      </c>
      <c r="B265" s="265" t="s">
        <v>166</v>
      </c>
      <c r="C265" s="285" t="s">
        <v>1457</v>
      </c>
      <c r="D265" s="269">
        <v>62000</v>
      </c>
      <c r="E265" s="243">
        <v>0</v>
      </c>
      <c r="F265" s="263" t="s">
        <v>234</v>
      </c>
      <c r="G265" s="267" t="s">
        <v>10</v>
      </c>
      <c r="H265" s="267" t="s">
        <v>964</v>
      </c>
      <c r="I265" s="244" t="str">
        <f t="shared" si="16"/>
        <v>22665234d</v>
      </c>
      <c r="J265" s="237" t="str">
        <f t="shared" si="17"/>
        <v>22665234026 03</v>
      </c>
      <c r="K265" s="5" t="s">
        <v>1471</v>
      </c>
      <c r="L265" s="237" t="str">
        <f t="shared" si="18"/>
        <v>22665234026 03B</v>
      </c>
      <c r="M265" s="5" t="str">
        <f t="shared" si="19"/>
        <v>Slovenský zväz telesne postihnutých športovcovdBPatrik Kuril</v>
      </c>
    </row>
    <row r="266" spans="1:13">
      <c r="A266" s="236" t="s">
        <v>165</v>
      </c>
      <c r="B266" s="265" t="s">
        <v>166</v>
      </c>
      <c r="C266" s="274" t="s">
        <v>1458</v>
      </c>
      <c r="D266" s="242">
        <v>42000</v>
      </c>
      <c r="E266" s="243">
        <v>0</v>
      </c>
      <c r="F266" s="263" t="s">
        <v>234</v>
      </c>
      <c r="G266" s="267" t="s">
        <v>10</v>
      </c>
      <c r="H266" s="267" t="s">
        <v>964</v>
      </c>
      <c r="I266" s="244" t="str">
        <f t="shared" si="16"/>
        <v>22665234d</v>
      </c>
      <c r="J266" s="237" t="str">
        <f t="shared" si="17"/>
        <v>22665234026 03</v>
      </c>
      <c r="K266" s="5" t="s">
        <v>1471</v>
      </c>
      <c r="L266" s="237" t="str">
        <f t="shared" si="18"/>
        <v>22665234026 03B</v>
      </c>
      <c r="M266" s="5" t="str">
        <f t="shared" si="19"/>
        <v>Slovenský zväz telesne postihnutých športovcovdBRóbert Mezík</v>
      </c>
    </row>
    <row r="267" spans="1:13">
      <c r="A267" s="236" t="s">
        <v>165</v>
      </c>
      <c r="B267" s="265" t="s">
        <v>166</v>
      </c>
      <c r="C267" s="274" t="s">
        <v>1459</v>
      </c>
      <c r="D267" s="242">
        <v>62000</v>
      </c>
      <c r="E267" s="243">
        <v>0</v>
      </c>
      <c r="F267" s="263" t="s">
        <v>234</v>
      </c>
      <c r="G267" s="267" t="s">
        <v>10</v>
      </c>
      <c r="H267" s="267" t="s">
        <v>964</v>
      </c>
      <c r="I267" s="244" t="str">
        <f t="shared" si="16"/>
        <v>22665234d</v>
      </c>
      <c r="J267" s="237" t="str">
        <f t="shared" si="17"/>
        <v>22665234026 03</v>
      </c>
      <c r="K267" s="5" t="s">
        <v>1471</v>
      </c>
      <c r="L267" s="237" t="str">
        <f t="shared" si="18"/>
        <v>22665234026 03B</v>
      </c>
      <c r="M267" s="5" t="str">
        <f t="shared" si="19"/>
        <v>Slovenský zväz telesne postihnutých športovcovdBSamuel Andrejčík</v>
      </c>
    </row>
    <row r="268" spans="1:13">
      <c r="A268" s="236" t="s">
        <v>165</v>
      </c>
      <c r="B268" s="265" t="s">
        <v>166</v>
      </c>
      <c r="C268" s="274" t="s">
        <v>1460</v>
      </c>
      <c r="D268" s="242">
        <v>42000</v>
      </c>
      <c r="E268" s="243">
        <v>0</v>
      </c>
      <c r="F268" s="263" t="s">
        <v>234</v>
      </c>
      <c r="G268" s="267" t="s">
        <v>10</v>
      </c>
      <c r="H268" s="267" t="s">
        <v>964</v>
      </c>
      <c r="I268" s="244" t="str">
        <f t="shared" si="16"/>
        <v>22665234d</v>
      </c>
      <c r="J268" s="237" t="str">
        <f t="shared" si="17"/>
        <v>22665234026 03</v>
      </c>
      <c r="K268" s="5" t="s">
        <v>1471</v>
      </c>
      <c r="L268" s="237" t="str">
        <f t="shared" si="18"/>
        <v>22665234026 03B</v>
      </c>
      <c r="M268" s="5" t="str">
        <f t="shared" si="19"/>
        <v>Slovenský zväz telesne postihnutých športovcovdBTomáš Král</v>
      </c>
    </row>
    <row r="269" spans="1:13">
      <c r="A269" s="236" t="s">
        <v>165</v>
      </c>
      <c r="B269" s="265" t="s">
        <v>166</v>
      </c>
      <c r="C269" s="274" t="s">
        <v>1461</v>
      </c>
      <c r="D269" s="242">
        <v>15000</v>
      </c>
      <c r="E269" s="243">
        <v>0</v>
      </c>
      <c r="F269" s="263" t="s">
        <v>234</v>
      </c>
      <c r="G269" s="267" t="s">
        <v>10</v>
      </c>
      <c r="H269" s="267" t="s">
        <v>964</v>
      </c>
      <c r="I269" s="244" t="str">
        <f t="shared" si="16"/>
        <v>22665234d</v>
      </c>
      <c r="J269" s="237" t="str">
        <f t="shared" si="17"/>
        <v>22665234026 03</v>
      </c>
      <c r="K269" s="5" t="s">
        <v>1471</v>
      </c>
      <c r="L269" s="237" t="str">
        <f t="shared" si="18"/>
        <v>22665234026 03B</v>
      </c>
      <c r="M269" s="5" t="str">
        <f t="shared" si="19"/>
        <v>Slovenský zväz telesne postihnutých športovcovdBTomáš Valach</v>
      </c>
    </row>
    <row r="270" spans="1:13">
      <c r="A270" s="263" t="s">
        <v>167</v>
      </c>
      <c r="B270" s="265" t="s">
        <v>550</v>
      </c>
      <c r="C270" s="267" t="s">
        <v>1176</v>
      </c>
      <c r="D270" s="269">
        <v>67266</v>
      </c>
      <c r="E270" s="243">
        <v>0</v>
      </c>
      <c r="F270" s="263" t="s">
        <v>231</v>
      </c>
      <c r="G270" s="239" t="s">
        <v>6</v>
      </c>
      <c r="H270" s="267" t="s">
        <v>964</v>
      </c>
      <c r="I270" s="278" t="str">
        <f t="shared" si="16"/>
        <v>30793203a</v>
      </c>
      <c r="J270" s="237" t="str">
        <f t="shared" si="17"/>
        <v>30793203026 02</v>
      </c>
      <c r="K270" s="5" t="s">
        <v>168</v>
      </c>
      <c r="L270" s="237" t="str">
        <f t="shared" si="18"/>
        <v>30793203026 02B</v>
      </c>
      <c r="M270" s="5" t="str">
        <f t="shared" si="19"/>
        <v>Slovenský zväz vodného lyžovania a wakeboardinguaBvodné lyžovanie - bežné transfery</v>
      </c>
    </row>
    <row r="271" spans="1:13">
      <c r="A271" s="236" t="s">
        <v>167</v>
      </c>
      <c r="B271" s="265" t="s">
        <v>550</v>
      </c>
      <c r="C271" s="239" t="s">
        <v>1257</v>
      </c>
      <c r="D271" s="242">
        <v>2800</v>
      </c>
      <c r="E271" s="243">
        <v>0</v>
      </c>
      <c r="F271" s="236" t="s">
        <v>231</v>
      </c>
      <c r="G271" s="239" t="s">
        <v>6</v>
      </c>
      <c r="H271" s="239" t="s">
        <v>965</v>
      </c>
      <c r="I271" s="278" t="str">
        <f t="shared" si="16"/>
        <v>30793203a</v>
      </c>
      <c r="J271" s="237" t="str">
        <f t="shared" si="17"/>
        <v>30793203026 02</v>
      </c>
      <c r="K271" s="5" t="s">
        <v>168</v>
      </c>
      <c r="L271" s="237" t="str">
        <f t="shared" si="18"/>
        <v>30793203026 02K</v>
      </c>
      <c r="M271" s="5" t="str">
        <f t="shared" si="19"/>
        <v>Slovenský zväz vodného lyžovania a wakeboardinguaKvodné lyžovanie - kapitálové transfery (nákup prístroja na meranie vodnolyžiarskych tratí)</v>
      </c>
    </row>
    <row r="272" spans="1:13">
      <c r="A272" s="236" t="s">
        <v>167</v>
      </c>
      <c r="B272" s="265" t="s">
        <v>550</v>
      </c>
      <c r="C272" s="274" t="s">
        <v>553</v>
      </c>
      <c r="D272" s="242">
        <v>5000</v>
      </c>
      <c r="E272" s="243">
        <v>0</v>
      </c>
      <c r="F272" s="263" t="s">
        <v>234</v>
      </c>
      <c r="G272" s="267" t="s">
        <v>10</v>
      </c>
      <c r="H272" s="267" t="s">
        <v>964</v>
      </c>
      <c r="I272" s="244" t="str">
        <f t="shared" si="16"/>
        <v>30793203d</v>
      </c>
      <c r="J272" s="237" t="str">
        <f t="shared" si="17"/>
        <v>30793203026 03</v>
      </c>
      <c r="K272" s="5" t="s">
        <v>168</v>
      </c>
      <c r="L272" s="237" t="str">
        <f t="shared" si="18"/>
        <v>30793203026 03B</v>
      </c>
      <c r="M272" s="5" t="str">
        <f t="shared" si="19"/>
        <v>Slovenský zväz vodného lyžovania a wakeboardingudBAlexander Vaško</v>
      </c>
    </row>
    <row r="273" spans="1:13" ht="22.5">
      <c r="A273" s="236" t="s">
        <v>167</v>
      </c>
      <c r="B273" s="265" t="s">
        <v>550</v>
      </c>
      <c r="C273" s="274" t="s">
        <v>1462</v>
      </c>
      <c r="D273" s="242">
        <v>23333</v>
      </c>
      <c r="E273" s="243">
        <v>0</v>
      </c>
      <c r="F273" s="263" t="s">
        <v>234</v>
      </c>
      <c r="G273" s="267" t="s">
        <v>10</v>
      </c>
      <c r="H273" s="267" t="s">
        <v>964</v>
      </c>
      <c r="I273" s="244" t="str">
        <f t="shared" si="16"/>
        <v>30793203d</v>
      </c>
      <c r="J273" s="237" t="str">
        <f t="shared" si="17"/>
        <v>30793203026 03</v>
      </c>
      <c r="K273" s="5" t="s">
        <v>168</v>
      </c>
      <c r="L273" s="237" t="str">
        <f t="shared" si="18"/>
        <v>30793203026 03B</v>
      </c>
      <c r="M273" s="5" t="str">
        <f t="shared" si="19"/>
        <v>Slovenský zväz vodného lyžovania a wakeboardingudBJuraj Krepčár, Nikolas Wolf, Samuel Saxa, Veronika Cséplőová, Karin Bořiková</v>
      </c>
    </row>
    <row r="274" spans="1:13">
      <c r="A274" s="236" t="s">
        <v>169</v>
      </c>
      <c r="B274" s="265" t="s">
        <v>170</v>
      </c>
      <c r="C274" s="239" t="s">
        <v>1177</v>
      </c>
      <c r="D274" s="242">
        <v>27054</v>
      </c>
      <c r="E274" s="243">
        <v>0</v>
      </c>
      <c r="F274" s="236" t="s">
        <v>231</v>
      </c>
      <c r="G274" s="239" t="s">
        <v>6</v>
      </c>
      <c r="H274" s="239" t="s">
        <v>964</v>
      </c>
      <c r="I274" s="278" t="str">
        <f t="shared" si="16"/>
        <v>00681768a</v>
      </c>
      <c r="J274" s="237" t="str">
        <f t="shared" si="17"/>
        <v>00681768026 02</v>
      </c>
      <c r="K274" s="5" t="s">
        <v>171</v>
      </c>
      <c r="L274" s="237" t="str">
        <f t="shared" si="18"/>
        <v>00681768026 02B</v>
      </c>
      <c r="M274" s="5" t="str">
        <f t="shared" si="19"/>
        <v>Slovenský zväz vodného motorizmuaBvodný motorizmus - bežné transfery</v>
      </c>
    </row>
    <row r="275" spans="1:13">
      <c r="A275" s="236" t="s">
        <v>169</v>
      </c>
      <c r="B275" s="265" t="s">
        <v>170</v>
      </c>
      <c r="C275" s="274" t="s">
        <v>1463</v>
      </c>
      <c r="D275" s="242">
        <v>8000</v>
      </c>
      <c r="E275" s="243">
        <v>0</v>
      </c>
      <c r="F275" s="263" t="s">
        <v>234</v>
      </c>
      <c r="G275" s="267" t="s">
        <v>10</v>
      </c>
      <c r="H275" s="267" t="s">
        <v>964</v>
      </c>
      <c r="I275" s="244" t="str">
        <f t="shared" si="16"/>
        <v>00681768d</v>
      </c>
      <c r="J275" s="237" t="str">
        <f t="shared" si="17"/>
        <v>00681768026 03</v>
      </c>
      <c r="K275" s="5" t="s">
        <v>171</v>
      </c>
      <c r="L275" s="237" t="str">
        <f t="shared" si="18"/>
        <v>00681768026 03B</v>
      </c>
      <c r="M275" s="5" t="str">
        <f t="shared" si="19"/>
        <v>Slovenský zväz vodného motorizmudBJaroslav Baláž</v>
      </c>
    </row>
    <row r="276" spans="1:13">
      <c r="A276" s="236" t="s">
        <v>169</v>
      </c>
      <c r="B276" s="265" t="s">
        <v>170</v>
      </c>
      <c r="C276" s="274" t="s">
        <v>1464</v>
      </c>
      <c r="D276" s="242">
        <v>10000</v>
      </c>
      <c r="E276" s="243">
        <v>0</v>
      </c>
      <c r="F276" s="263" t="s">
        <v>234</v>
      </c>
      <c r="G276" s="267" t="s">
        <v>10</v>
      </c>
      <c r="H276" s="267" t="s">
        <v>964</v>
      </c>
      <c r="I276" s="244" t="str">
        <f t="shared" si="16"/>
        <v>00681768d</v>
      </c>
      <c r="J276" s="237" t="str">
        <f t="shared" si="17"/>
        <v>00681768026 03</v>
      </c>
      <c r="K276" s="5" t="s">
        <v>171</v>
      </c>
      <c r="L276" s="237" t="str">
        <f t="shared" si="18"/>
        <v>00681768026 03B</v>
      </c>
      <c r="M276" s="5" t="str">
        <f t="shared" si="19"/>
        <v>Slovenský zväz vodného motorizmudBMarián Jung</v>
      </c>
    </row>
    <row r="277" spans="1:13">
      <c r="A277" s="236" t="s">
        <v>172</v>
      </c>
      <c r="B277" s="265" t="s">
        <v>173</v>
      </c>
      <c r="C277" s="239" t="s">
        <v>1178</v>
      </c>
      <c r="D277" s="242">
        <v>216431</v>
      </c>
      <c r="E277" s="243">
        <v>0</v>
      </c>
      <c r="F277" s="236" t="s">
        <v>231</v>
      </c>
      <c r="G277" s="239" t="s">
        <v>6</v>
      </c>
      <c r="H277" s="239" t="s">
        <v>964</v>
      </c>
      <c r="I277" s="278" t="str">
        <f t="shared" si="16"/>
        <v>31796079a</v>
      </c>
      <c r="J277" s="237" t="str">
        <f t="shared" si="17"/>
        <v>31796079026 02</v>
      </c>
      <c r="K277" s="5" t="s">
        <v>174</v>
      </c>
      <c r="L277" s="237" t="str">
        <f t="shared" si="18"/>
        <v>31796079026 02B</v>
      </c>
      <c r="M277" s="5" t="str">
        <f t="shared" si="19"/>
        <v>Slovenský zväz vzpieraniaaBvzpieranie - bežné transfery</v>
      </c>
    </row>
    <row r="278" spans="1:13">
      <c r="A278" s="236" t="s">
        <v>172</v>
      </c>
      <c r="B278" s="265" t="s">
        <v>173</v>
      </c>
      <c r="C278" s="274" t="s">
        <v>1465</v>
      </c>
      <c r="D278" s="242">
        <v>20000</v>
      </c>
      <c r="E278" s="243">
        <v>0</v>
      </c>
      <c r="F278" s="263" t="s">
        <v>234</v>
      </c>
      <c r="G278" s="267" t="s">
        <v>10</v>
      </c>
      <c r="H278" s="267" t="s">
        <v>964</v>
      </c>
      <c r="I278" s="244" t="str">
        <f t="shared" si="16"/>
        <v>31796079d</v>
      </c>
      <c r="J278" s="237" t="str">
        <f t="shared" si="17"/>
        <v>31796079026 03</v>
      </c>
      <c r="K278" s="5" t="s">
        <v>174</v>
      </c>
      <c r="L278" s="237" t="str">
        <f t="shared" si="18"/>
        <v>31796079026 03B</v>
      </c>
      <c r="M278" s="5" t="str">
        <f t="shared" si="19"/>
        <v>Slovenský zväz vzpieraniadBKarol Samko</v>
      </c>
    </row>
    <row r="279" spans="1:13">
      <c r="A279" s="236" t="s">
        <v>172</v>
      </c>
      <c r="B279" s="265" t="s">
        <v>173</v>
      </c>
      <c r="C279" s="274" t="s">
        <v>1466</v>
      </c>
      <c r="D279" s="242">
        <v>10000</v>
      </c>
      <c r="E279" s="243">
        <v>0</v>
      </c>
      <c r="F279" s="263" t="s">
        <v>234</v>
      </c>
      <c r="G279" s="267" t="s">
        <v>10</v>
      </c>
      <c r="H279" s="267" t="s">
        <v>964</v>
      </c>
      <c r="I279" s="244" t="str">
        <f t="shared" si="16"/>
        <v>31796079d</v>
      </c>
      <c r="J279" s="237" t="str">
        <f t="shared" si="17"/>
        <v>31796079026 03</v>
      </c>
      <c r="K279" s="5" t="s">
        <v>174</v>
      </c>
      <c r="L279" s="237" t="str">
        <f t="shared" si="18"/>
        <v>31796079026 03B</v>
      </c>
      <c r="M279" s="5" t="str">
        <f t="shared" si="19"/>
        <v>Slovenský zväz vzpieraniadBMatej Kováč</v>
      </c>
    </row>
    <row r="280" spans="1:13">
      <c r="A280" s="236" t="s">
        <v>172</v>
      </c>
      <c r="B280" s="265" t="s">
        <v>173</v>
      </c>
      <c r="C280" s="274" t="s">
        <v>1467</v>
      </c>
      <c r="D280" s="242">
        <v>5000</v>
      </c>
      <c r="E280" s="243">
        <v>0</v>
      </c>
      <c r="F280" s="263" t="s">
        <v>234</v>
      </c>
      <c r="G280" s="267" t="s">
        <v>10</v>
      </c>
      <c r="H280" s="267" t="s">
        <v>964</v>
      </c>
      <c r="I280" s="244" t="str">
        <f t="shared" si="16"/>
        <v>31796079d</v>
      </c>
      <c r="J280" s="237" t="str">
        <f t="shared" si="17"/>
        <v>31796079026 03</v>
      </c>
      <c r="K280" s="5" t="s">
        <v>174</v>
      </c>
      <c r="L280" s="237" t="str">
        <f t="shared" si="18"/>
        <v>31796079026 03B</v>
      </c>
      <c r="M280" s="5" t="str">
        <f t="shared" si="19"/>
        <v>Slovenský zväz vzpieraniadBNikola Seničová</v>
      </c>
    </row>
    <row r="281" spans="1:13">
      <c r="A281" s="236" t="s">
        <v>172</v>
      </c>
      <c r="B281" s="265" t="s">
        <v>173</v>
      </c>
      <c r="C281" s="274" t="s">
        <v>1468</v>
      </c>
      <c r="D281" s="242">
        <v>5000</v>
      </c>
      <c r="E281" s="243">
        <v>0</v>
      </c>
      <c r="F281" s="263" t="s">
        <v>234</v>
      </c>
      <c r="G281" s="267" t="s">
        <v>10</v>
      </c>
      <c r="H281" s="267" t="s">
        <v>964</v>
      </c>
      <c r="I281" s="244" t="str">
        <f t="shared" si="16"/>
        <v>31796079d</v>
      </c>
      <c r="J281" s="237" t="str">
        <f t="shared" si="17"/>
        <v>31796079026 03</v>
      </c>
      <c r="K281" s="5" t="s">
        <v>174</v>
      </c>
      <c r="L281" s="237" t="str">
        <f t="shared" si="18"/>
        <v>31796079026 03B</v>
      </c>
      <c r="M281" s="5" t="str">
        <f t="shared" si="19"/>
        <v>Slovenský zväz vzpieraniadBRadoslav Tatarčík</v>
      </c>
    </row>
    <row r="282" spans="1:13">
      <c r="A282" s="236" t="s">
        <v>172</v>
      </c>
      <c r="B282" s="265" t="s">
        <v>173</v>
      </c>
      <c r="C282" s="274" t="s">
        <v>1469</v>
      </c>
      <c r="D282" s="242">
        <v>5000</v>
      </c>
      <c r="E282" s="243">
        <v>0</v>
      </c>
      <c r="F282" s="263" t="s">
        <v>234</v>
      </c>
      <c r="G282" s="267" t="s">
        <v>10</v>
      </c>
      <c r="H282" s="267" t="s">
        <v>964</v>
      </c>
      <c r="I282" s="244" t="str">
        <f t="shared" si="16"/>
        <v>31796079d</v>
      </c>
      <c r="J282" s="237" t="str">
        <f t="shared" si="17"/>
        <v>31796079026 03</v>
      </c>
      <c r="K282" s="5" t="s">
        <v>174</v>
      </c>
      <c r="L282" s="237" t="str">
        <f t="shared" si="18"/>
        <v>31796079026 03B</v>
      </c>
      <c r="M282" s="5" t="str">
        <f t="shared" si="19"/>
        <v>Slovenský zväz vzpieraniadBRichard Tkáč</v>
      </c>
    </row>
    <row r="283" spans="1:13">
      <c r="A283" s="263" t="s">
        <v>175</v>
      </c>
      <c r="B283" s="265" t="s">
        <v>176</v>
      </c>
      <c r="C283" s="267" t="s">
        <v>1258</v>
      </c>
      <c r="D283" s="268">
        <v>6000</v>
      </c>
      <c r="E283" s="243">
        <v>0</v>
      </c>
      <c r="F283" s="263" t="s">
        <v>231</v>
      </c>
      <c r="G283" s="267" t="s">
        <v>6</v>
      </c>
      <c r="H283" s="267" t="s">
        <v>965</v>
      </c>
      <c r="I283" s="278" t="str">
        <f t="shared" si="16"/>
        <v>35538015a</v>
      </c>
      <c r="J283" s="237" t="str">
        <f t="shared" si="17"/>
        <v>35538015026 02</v>
      </c>
      <c r="K283" s="5" t="s">
        <v>177</v>
      </c>
      <c r="L283" s="237" t="str">
        <f t="shared" si="18"/>
        <v>35538015026 02K</v>
      </c>
      <c r="M283" s="5" t="str">
        <f t="shared" si="19"/>
        <v>Združenie šípkarských organizáciíaKšípky - kapitálové transfery (nákup súťažných prístrojov a stojanov)</v>
      </c>
    </row>
    <row r="284" spans="1:13">
      <c r="A284" s="263" t="s">
        <v>175</v>
      </c>
      <c r="B284" s="265" t="s">
        <v>176</v>
      </c>
      <c r="C284" s="267" t="s">
        <v>1179</v>
      </c>
      <c r="D284" s="268">
        <v>27818</v>
      </c>
      <c r="E284" s="243">
        <v>0</v>
      </c>
      <c r="F284" s="263" t="s">
        <v>231</v>
      </c>
      <c r="G284" s="267" t="s">
        <v>6</v>
      </c>
      <c r="H284" s="267" t="s">
        <v>964</v>
      </c>
      <c r="I284" s="278" t="str">
        <f t="shared" si="16"/>
        <v>35538015a</v>
      </c>
      <c r="J284" s="237" t="str">
        <f t="shared" si="17"/>
        <v>35538015026 02</v>
      </c>
      <c r="K284" s="5" t="s">
        <v>177</v>
      </c>
      <c r="L284" s="237" t="str">
        <f t="shared" si="18"/>
        <v>35538015026 02B</v>
      </c>
      <c r="M284" s="5" t="str">
        <f t="shared" si="19"/>
        <v>Združenie šípkarských organizáciíaBšípky - bežné transfery</v>
      </c>
    </row>
    <row r="285" spans="1:13">
      <c r="A285" s="263" t="s">
        <v>178</v>
      </c>
      <c r="B285" s="265" t="s">
        <v>179</v>
      </c>
      <c r="C285" s="267" t="s">
        <v>1180</v>
      </c>
      <c r="D285" s="268">
        <v>108630</v>
      </c>
      <c r="E285" s="243">
        <v>0</v>
      </c>
      <c r="F285" s="263" t="s">
        <v>231</v>
      </c>
      <c r="G285" s="267" t="s">
        <v>6</v>
      </c>
      <c r="H285" s="267" t="s">
        <v>964</v>
      </c>
      <c r="I285" s="278" t="str">
        <f t="shared" si="16"/>
        <v>00585319a</v>
      </c>
      <c r="J285" s="237" t="str">
        <f t="shared" si="17"/>
        <v>00585319026 02</v>
      </c>
      <c r="K285" s="5" t="s">
        <v>205</v>
      </c>
      <c r="L285" s="237" t="str">
        <f t="shared" si="18"/>
        <v>00585319026 02B</v>
      </c>
      <c r="M285" s="5" t="str">
        <f t="shared" si="19"/>
        <v>Zväz potápačov SlovenskaaBpotápačské športy - bežné transfery</v>
      </c>
    </row>
    <row r="286" spans="1:13">
      <c r="A286" s="236" t="s">
        <v>178</v>
      </c>
      <c r="B286" s="265" t="s">
        <v>179</v>
      </c>
      <c r="C286" s="274" t="s">
        <v>1470</v>
      </c>
      <c r="D286" s="242">
        <v>5000</v>
      </c>
      <c r="E286" s="243">
        <v>0</v>
      </c>
      <c r="F286" s="263" t="s">
        <v>234</v>
      </c>
      <c r="G286" s="267" t="s">
        <v>10</v>
      </c>
      <c r="H286" s="267" t="s">
        <v>964</v>
      </c>
      <c r="I286" s="244" t="str">
        <f t="shared" si="16"/>
        <v>00585319d</v>
      </c>
      <c r="J286" s="237" t="str">
        <f t="shared" si="17"/>
        <v>00585319026 03</v>
      </c>
      <c r="K286" s="5" t="s">
        <v>205</v>
      </c>
      <c r="L286" s="237" t="str">
        <f t="shared" si="18"/>
        <v>00585319026 03B</v>
      </c>
      <c r="M286" s="5" t="str">
        <f t="shared" si="19"/>
        <v>Zväz potápačov SlovenskadBZuzana Hrašková</v>
      </c>
    </row>
    <row r="287" spans="1:13">
      <c r="A287" s="263"/>
      <c r="B287" s="265"/>
      <c r="C287" s="267"/>
      <c r="D287" s="269"/>
      <c r="E287" s="271"/>
      <c r="F287" s="263"/>
      <c r="G287" s="267"/>
      <c r="H287" s="267"/>
      <c r="I287" s="244"/>
      <c r="J287" s="237"/>
      <c r="K287" s="5"/>
      <c r="L287" s="237" t="str">
        <f t="shared" si="18"/>
        <v/>
      </c>
      <c r="M287" s="5" t="str">
        <f t="shared" si="19"/>
        <v/>
      </c>
    </row>
    <row r="288" spans="1:13">
      <c r="A288" s="263"/>
      <c r="B288" s="265"/>
      <c r="C288" s="267"/>
      <c r="D288" s="269"/>
      <c r="E288" s="271"/>
      <c r="F288" s="263"/>
      <c r="G288" s="267"/>
      <c r="H288" s="267"/>
      <c r="I288" s="244"/>
      <c r="J288" s="237"/>
      <c r="K288" s="5"/>
      <c r="L288" s="237" t="str">
        <f t="shared" si="18"/>
        <v/>
      </c>
      <c r="M288" s="5" t="str">
        <f t="shared" si="19"/>
        <v/>
      </c>
    </row>
    <row r="289" spans="1:13">
      <c r="A289" s="263"/>
      <c r="B289" s="265"/>
      <c r="C289" s="267"/>
      <c r="D289" s="269"/>
      <c r="E289" s="271"/>
      <c r="F289" s="263"/>
      <c r="G289" s="267"/>
      <c r="H289" s="267"/>
      <c r="I289" s="244"/>
      <c r="J289" s="237"/>
      <c r="K289" s="5"/>
      <c r="L289" s="237" t="str">
        <f t="shared" si="18"/>
        <v/>
      </c>
      <c r="M289" s="5" t="str">
        <f t="shared" si="19"/>
        <v/>
      </c>
    </row>
    <row r="290" spans="1:13">
      <c r="A290" s="263"/>
      <c r="B290" s="265"/>
      <c r="C290" s="267"/>
      <c r="D290" s="269"/>
      <c r="E290" s="271"/>
      <c r="F290" s="263"/>
      <c r="G290" s="267"/>
      <c r="H290" s="267"/>
      <c r="I290" s="244"/>
      <c r="J290" s="237"/>
      <c r="K290" s="5"/>
      <c r="L290" s="237" t="str">
        <f t="shared" si="18"/>
        <v/>
      </c>
      <c r="M290" s="5" t="str">
        <f t="shared" si="19"/>
        <v/>
      </c>
    </row>
    <row r="291" spans="1:13">
      <c r="A291" s="263"/>
      <c r="B291" s="265"/>
      <c r="C291" s="267"/>
      <c r="D291" s="269"/>
      <c r="E291" s="271"/>
      <c r="F291" s="263"/>
      <c r="G291" s="267"/>
      <c r="H291" s="267"/>
      <c r="I291" s="244"/>
      <c r="J291" s="237"/>
      <c r="K291" s="5"/>
      <c r="L291" s="237" t="str">
        <f t="shared" si="18"/>
        <v/>
      </c>
      <c r="M291" s="5" t="str">
        <f t="shared" si="19"/>
        <v/>
      </c>
    </row>
    <row r="292" spans="1:13">
      <c r="A292" s="263"/>
      <c r="B292" s="265"/>
      <c r="C292" s="267"/>
      <c r="D292" s="269"/>
      <c r="E292" s="271"/>
      <c r="F292" s="263"/>
      <c r="G292" s="267"/>
      <c r="H292" s="267"/>
      <c r="I292" s="244"/>
      <c r="J292" s="237"/>
      <c r="K292" s="5"/>
      <c r="L292" s="237" t="str">
        <f t="shared" si="18"/>
        <v/>
      </c>
      <c r="M292" s="5" t="str">
        <f t="shared" si="19"/>
        <v/>
      </c>
    </row>
    <row r="293" spans="1:13">
      <c r="A293" s="263"/>
      <c r="B293" s="265"/>
      <c r="C293" s="267"/>
      <c r="D293" s="269"/>
      <c r="E293" s="271"/>
      <c r="F293" s="263"/>
      <c r="G293" s="267"/>
      <c r="H293" s="267"/>
      <c r="I293" s="244"/>
      <c r="J293" s="237"/>
      <c r="K293" s="5"/>
      <c r="L293" s="237" t="str">
        <f t="shared" si="18"/>
        <v/>
      </c>
      <c r="M293" s="5" t="str">
        <f t="shared" si="19"/>
        <v/>
      </c>
    </row>
    <row r="294" spans="1:13">
      <c r="A294" s="263"/>
      <c r="B294" s="265"/>
      <c r="C294" s="267"/>
      <c r="D294" s="269"/>
      <c r="E294" s="271"/>
      <c r="F294" s="263"/>
      <c r="G294" s="267"/>
      <c r="H294" s="267"/>
      <c r="I294" s="244"/>
      <c r="J294" s="237"/>
      <c r="K294" s="5"/>
      <c r="L294" s="237" t="str">
        <f t="shared" si="18"/>
        <v/>
      </c>
      <c r="M294" s="5" t="str">
        <f t="shared" si="19"/>
        <v/>
      </c>
    </row>
    <row r="295" spans="1:13">
      <c r="A295" s="263"/>
      <c r="B295" s="265"/>
      <c r="C295" s="267"/>
      <c r="D295" s="269"/>
      <c r="E295" s="271"/>
      <c r="F295" s="263"/>
      <c r="G295" s="267"/>
      <c r="H295" s="267"/>
      <c r="I295" s="244"/>
      <c r="J295" s="237"/>
      <c r="K295" s="5"/>
      <c r="L295" s="237" t="str">
        <f t="shared" si="18"/>
        <v/>
      </c>
      <c r="M295" s="5" t="str">
        <f t="shared" si="19"/>
        <v/>
      </c>
    </row>
    <row r="296" spans="1:13">
      <c r="A296" s="263"/>
      <c r="B296" s="265"/>
      <c r="C296" s="267"/>
      <c r="D296" s="269"/>
      <c r="E296" s="271"/>
      <c r="F296" s="263"/>
      <c r="G296" s="267"/>
      <c r="H296" s="267"/>
      <c r="I296" s="244"/>
      <c r="J296" s="237"/>
      <c r="K296" s="5"/>
      <c r="L296" s="237" t="str">
        <f t="shared" si="18"/>
        <v/>
      </c>
      <c r="M296" s="5" t="str">
        <f t="shared" si="19"/>
        <v/>
      </c>
    </row>
    <row r="297" spans="1:13">
      <c r="A297" s="263"/>
      <c r="B297" s="265"/>
      <c r="C297" s="267"/>
      <c r="D297" s="269"/>
      <c r="E297" s="271"/>
      <c r="F297" s="263"/>
      <c r="G297" s="267"/>
      <c r="H297" s="267"/>
      <c r="I297" s="244"/>
      <c r="J297" s="237"/>
      <c r="K297" s="5"/>
      <c r="L297" s="237" t="str">
        <f t="shared" si="18"/>
        <v/>
      </c>
      <c r="M297" s="5" t="str">
        <f t="shared" si="19"/>
        <v/>
      </c>
    </row>
    <row r="298" spans="1:13">
      <c r="A298" s="263"/>
      <c r="B298" s="265"/>
      <c r="C298" s="267"/>
      <c r="D298" s="269"/>
      <c r="E298" s="271"/>
      <c r="F298" s="263"/>
      <c r="G298" s="267"/>
      <c r="H298" s="267"/>
      <c r="I298" s="244"/>
      <c r="J298" s="237"/>
      <c r="K298" s="5"/>
      <c r="L298" s="237" t="str">
        <f t="shared" si="18"/>
        <v/>
      </c>
      <c r="M298" s="5" t="str">
        <f t="shared" si="19"/>
        <v/>
      </c>
    </row>
    <row r="299" spans="1:13">
      <c r="A299" s="263"/>
      <c r="B299" s="265"/>
      <c r="C299" s="267"/>
      <c r="D299" s="269"/>
      <c r="E299" s="271"/>
      <c r="F299" s="263"/>
      <c r="G299" s="267"/>
      <c r="H299" s="267"/>
      <c r="I299" s="244"/>
      <c r="J299" s="237"/>
      <c r="K299" s="5"/>
      <c r="L299" s="237" t="str">
        <f t="shared" si="18"/>
        <v/>
      </c>
      <c r="M299" s="5" t="str">
        <f t="shared" si="19"/>
        <v/>
      </c>
    </row>
    <row r="300" spans="1:13">
      <c r="A300" s="263"/>
      <c r="B300" s="265"/>
      <c r="C300" s="267"/>
      <c r="D300" s="269"/>
      <c r="E300" s="271"/>
      <c r="F300" s="263"/>
      <c r="G300" s="267"/>
      <c r="H300" s="267"/>
      <c r="I300" s="244"/>
      <c r="J300" s="237"/>
      <c r="K300" s="5"/>
      <c r="L300" s="237" t="str">
        <f t="shared" si="18"/>
        <v/>
      </c>
      <c r="M300" s="5" t="str">
        <f t="shared" si="19"/>
        <v/>
      </c>
    </row>
    <row r="301" spans="1:13">
      <c r="A301" s="263"/>
      <c r="B301" s="265"/>
      <c r="C301" s="267"/>
      <c r="D301" s="269"/>
      <c r="E301" s="271"/>
      <c r="F301" s="263"/>
      <c r="G301" s="267"/>
      <c r="H301" s="267"/>
      <c r="I301" s="244"/>
      <c r="J301" s="237"/>
      <c r="K301" s="5"/>
      <c r="L301" s="237" t="str">
        <f t="shared" si="18"/>
        <v/>
      </c>
      <c r="M301" s="5" t="str">
        <f t="shared" si="19"/>
        <v/>
      </c>
    </row>
    <row r="302" spans="1:13">
      <c r="A302" s="263"/>
      <c r="B302" s="265"/>
      <c r="C302" s="267"/>
      <c r="D302" s="269"/>
      <c r="E302" s="271"/>
      <c r="F302" s="263"/>
      <c r="G302" s="267"/>
      <c r="H302" s="267"/>
      <c r="I302" s="244"/>
      <c r="J302" s="237"/>
      <c r="K302" s="5"/>
      <c r="L302" s="237" t="str">
        <f t="shared" si="18"/>
        <v/>
      </c>
      <c r="M302" s="5" t="str">
        <f t="shared" si="19"/>
        <v/>
      </c>
    </row>
    <row r="303" spans="1:13">
      <c r="A303" s="263"/>
      <c r="B303" s="265"/>
      <c r="C303" s="267"/>
      <c r="D303" s="269"/>
      <c r="E303" s="271"/>
      <c r="F303" s="263"/>
      <c r="G303" s="267"/>
      <c r="H303" s="267"/>
      <c r="I303" s="244"/>
      <c r="J303" s="237"/>
      <c r="K303" s="5"/>
      <c r="L303" s="237" t="str">
        <f t="shared" si="18"/>
        <v/>
      </c>
      <c r="M303" s="5" t="str">
        <f t="shared" si="19"/>
        <v/>
      </c>
    </row>
    <row r="304" spans="1:13">
      <c r="A304" s="263"/>
      <c r="B304" s="265"/>
      <c r="C304" s="267"/>
      <c r="D304" s="269"/>
      <c r="E304" s="271"/>
      <c r="F304" s="263"/>
      <c r="G304" s="267"/>
      <c r="H304" s="267"/>
      <c r="I304" s="244"/>
      <c r="J304" s="237"/>
      <c r="K304" s="5"/>
      <c r="L304" s="237" t="str">
        <f t="shared" si="18"/>
        <v/>
      </c>
      <c r="M304" s="5" t="str">
        <f t="shared" si="19"/>
        <v/>
      </c>
    </row>
    <row r="305" spans="1:13">
      <c r="A305" s="263"/>
      <c r="B305" s="265"/>
      <c r="C305" s="267"/>
      <c r="D305" s="269"/>
      <c r="E305" s="271"/>
      <c r="F305" s="263"/>
      <c r="G305" s="267"/>
      <c r="H305" s="267"/>
      <c r="I305" s="244"/>
      <c r="J305" s="237"/>
      <c r="K305" s="5"/>
      <c r="L305" s="237" t="str">
        <f t="shared" si="18"/>
        <v/>
      </c>
      <c r="M305" s="5" t="str">
        <f t="shared" si="19"/>
        <v/>
      </c>
    </row>
    <row r="306" spans="1:13">
      <c r="A306" s="263"/>
      <c r="B306" s="265"/>
      <c r="C306" s="267"/>
      <c r="D306" s="269"/>
      <c r="E306" s="271"/>
      <c r="F306" s="263"/>
      <c r="G306" s="267"/>
      <c r="H306" s="267"/>
      <c r="I306" s="244"/>
      <c r="J306" s="237"/>
      <c r="K306" s="5"/>
      <c r="L306" s="237" t="str">
        <f t="shared" si="18"/>
        <v/>
      </c>
      <c r="M306" s="5" t="str">
        <f t="shared" si="19"/>
        <v/>
      </c>
    </row>
    <row r="307" spans="1:13">
      <c r="A307" s="263"/>
      <c r="B307" s="265"/>
      <c r="C307" s="267"/>
      <c r="D307" s="269"/>
      <c r="E307" s="271"/>
      <c r="F307" s="263"/>
      <c r="G307" s="267"/>
      <c r="H307" s="267"/>
      <c r="I307" s="244"/>
      <c r="J307" s="237"/>
      <c r="K307" s="5"/>
      <c r="L307" s="237" t="str">
        <f t="shared" si="18"/>
        <v/>
      </c>
      <c r="M307" s="5" t="str">
        <f t="shared" si="19"/>
        <v/>
      </c>
    </row>
    <row r="308" spans="1:13">
      <c r="A308" s="263"/>
      <c r="B308" s="265"/>
      <c r="C308" s="267"/>
      <c r="D308" s="269"/>
      <c r="E308" s="271"/>
      <c r="F308" s="263"/>
      <c r="G308" s="239"/>
      <c r="H308" s="267"/>
      <c r="I308" s="244"/>
      <c r="J308" s="237"/>
      <c r="K308" s="5"/>
      <c r="L308" s="237" t="str">
        <f t="shared" si="18"/>
        <v/>
      </c>
      <c r="M308" s="5" t="str">
        <f t="shared" si="19"/>
        <v/>
      </c>
    </row>
    <row r="309" spans="1:13">
      <c r="A309" s="236"/>
      <c r="B309" s="265"/>
      <c r="C309" s="239"/>
      <c r="D309" s="242"/>
      <c r="E309" s="243"/>
      <c r="F309" s="236"/>
      <c r="G309" s="239"/>
      <c r="H309" s="239"/>
      <c r="I309" s="244"/>
      <c r="J309" s="237"/>
      <c r="K309" s="5"/>
      <c r="L309" s="237" t="str">
        <f t="shared" si="18"/>
        <v/>
      </c>
      <c r="M309" s="5" t="str">
        <f t="shared" si="19"/>
        <v/>
      </c>
    </row>
    <row r="310" spans="1:13">
      <c r="A310" s="236"/>
      <c r="B310" s="265"/>
      <c r="C310" s="239"/>
      <c r="D310" s="242"/>
      <c r="E310" s="243"/>
      <c r="F310" s="236"/>
      <c r="G310" s="239"/>
      <c r="H310" s="239"/>
      <c r="I310" s="244"/>
      <c r="J310" s="237"/>
      <c r="K310" s="5"/>
      <c r="L310" s="237" t="str">
        <f t="shared" si="18"/>
        <v/>
      </c>
      <c r="M310" s="5" t="str">
        <f t="shared" si="19"/>
        <v/>
      </c>
    </row>
    <row r="311" spans="1:13">
      <c r="A311" s="236"/>
      <c r="B311" s="265"/>
      <c r="C311" s="239"/>
      <c r="D311" s="242"/>
      <c r="E311" s="243"/>
      <c r="F311" s="236"/>
      <c r="G311" s="239"/>
      <c r="H311" s="239"/>
      <c r="I311" s="244"/>
      <c r="J311" s="237"/>
      <c r="K311" s="5"/>
      <c r="L311" s="237" t="str">
        <f t="shared" si="18"/>
        <v/>
      </c>
      <c r="M311" s="5" t="str">
        <f t="shared" si="19"/>
        <v/>
      </c>
    </row>
    <row r="312" spans="1:13">
      <c r="A312" s="263"/>
      <c r="B312" s="265"/>
      <c r="C312" s="267"/>
      <c r="D312" s="268"/>
      <c r="E312" s="243"/>
      <c r="F312" s="263"/>
      <c r="G312" s="267"/>
      <c r="H312" s="267"/>
      <c r="I312" s="244"/>
      <c r="J312" s="237"/>
      <c r="K312" s="5"/>
      <c r="L312" s="237" t="str">
        <f t="shared" si="18"/>
        <v/>
      </c>
      <c r="M312" s="5" t="str">
        <f t="shared" si="19"/>
        <v/>
      </c>
    </row>
    <row r="313" spans="1:13">
      <c r="A313" s="236"/>
      <c r="B313" s="265"/>
      <c r="C313" s="239"/>
      <c r="D313" s="242"/>
      <c r="E313" s="243"/>
      <c r="F313" s="236"/>
      <c r="G313" s="239"/>
      <c r="H313" s="239"/>
      <c r="I313" s="244"/>
      <c r="J313" s="237"/>
      <c r="K313" s="5"/>
      <c r="L313" s="237" t="str">
        <f t="shared" si="18"/>
        <v/>
      </c>
      <c r="M313" s="5" t="str">
        <f t="shared" si="19"/>
        <v/>
      </c>
    </row>
    <row r="314" spans="1:13">
      <c r="A314" s="236"/>
      <c r="B314" s="265"/>
      <c r="C314" s="239"/>
      <c r="D314" s="242"/>
      <c r="E314" s="243"/>
      <c r="F314" s="236"/>
      <c r="G314" s="239"/>
      <c r="H314" s="239"/>
      <c r="I314" s="244"/>
      <c r="J314" s="237"/>
      <c r="K314" s="5"/>
      <c r="L314" s="237" t="str">
        <f t="shared" si="18"/>
        <v/>
      </c>
      <c r="M314" s="5" t="str">
        <f t="shared" si="19"/>
        <v/>
      </c>
    </row>
    <row r="315" spans="1:13">
      <c r="A315" s="263"/>
      <c r="B315" s="265"/>
      <c r="C315" s="267"/>
      <c r="D315" s="269"/>
      <c r="E315" s="271"/>
      <c r="F315" s="263"/>
      <c r="G315" s="267"/>
      <c r="H315" s="267"/>
      <c r="I315" s="244"/>
      <c r="J315" s="237"/>
      <c r="K315" s="5"/>
      <c r="L315" s="237" t="str">
        <f t="shared" si="18"/>
        <v/>
      </c>
      <c r="M315" s="5" t="str">
        <f t="shared" si="19"/>
        <v/>
      </c>
    </row>
    <row r="316" spans="1:13">
      <c r="A316" s="236"/>
      <c r="B316" s="265"/>
      <c r="C316" s="239"/>
      <c r="D316" s="242"/>
      <c r="E316" s="243"/>
      <c r="F316" s="236"/>
      <c r="G316" s="239"/>
      <c r="H316" s="239"/>
      <c r="I316" s="244"/>
      <c r="J316" s="237"/>
      <c r="K316" s="5"/>
      <c r="L316" s="237" t="str">
        <f t="shared" si="18"/>
        <v/>
      </c>
      <c r="M316" s="5" t="str">
        <f t="shared" si="19"/>
        <v/>
      </c>
    </row>
    <row r="317" spans="1:13">
      <c r="A317" s="236"/>
      <c r="B317" s="265"/>
      <c r="C317" s="239"/>
      <c r="D317" s="242"/>
      <c r="E317" s="243"/>
      <c r="F317" s="236"/>
      <c r="G317" s="239"/>
      <c r="H317" s="239"/>
      <c r="I317" s="244"/>
      <c r="J317" s="237"/>
      <c r="K317" s="5"/>
      <c r="L317" s="237" t="str">
        <f t="shared" si="18"/>
        <v/>
      </c>
      <c r="M317" s="5" t="str">
        <f t="shared" si="19"/>
        <v/>
      </c>
    </row>
    <row r="318" spans="1:13">
      <c r="A318" s="263"/>
      <c r="B318" s="265"/>
      <c r="C318" s="267"/>
      <c r="D318" s="268"/>
      <c r="E318" s="243"/>
      <c r="F318" s="263"/>
      <c r="G318" s="267"/>
      <c r="H318" s="267"/>
      <c r="I318" s="244"/>
      <c r="J318" s="237"/>
      <c r="K318" s="5"/>
      <c r="L318" s="237" t="str">
        <f t="shared" si="18"/>
        <v/>
      </c>
      <c r="M318" s="5" t="str">
        <f t="shared" si="19"/>
        <v/>
      </c>
    </row>
    <row r="319" spans="1:13">
      <c r="A319" s="263"/>
      <c r="B319" s="265"/>
      <c r="C319" s="267"/>
      <c r="D319" s="268"/>
      <c r="E319" s="243"/>
      <c r="F319" s="263"/>
      <c r="G319" s="267"/>
      <c r="H319" s="267"/>
      <c r="I319" s="244"/>
      <c r="J319" s="237"/>
      <c r="K319" s="5"/>
      <c r="L319" s="237" t="str">
        <f t="shared" si="18"/>
        <v/>
      </c>
      <c r="M319" s="5" t="str">
        <f t="shared" si="19"/>
        <v/>
      </c>
    </row>
    <row r="320" spans="1:13">
      <c r="A320" s="263"/>
      <c r="B320" s="265"/>
      <c r="C320" s="267"/>
      <c r="D320" s="268"/>
      <c r="E320" s="243"/>
      <c r="F320" s="263"/>
      <c r="G320" s="267"/>
      <c r="H320" s="267"/>
      <c r="I320" s="244"/>
      <c r="J320" s="237"/>
      <c r="K320" s="5"/>
      <c r="L320" s="237" t="str">
        <f t="shared" si="18"/>
        <v/>
      </c>
      <c r="M320" s="5" t="str">
        <f t="shared" si="19"/>
        <v/>
      </c>
    </row>
    <row r="321" spans="1:13">
      <c r="A321" s="263"/>
      <c r="B321" s="265"/>
      <c r="C321" s="267"/>
      <c r="D321" s="268"/>
      <c r="E321" s="243"/>
      <c r="F321" s="263"/>
      <c r="G321" s="267"/>
      <c r="H321" s="267"/>
      <c r="I321" s="244"/>
      <c r="J321" s="237"/>
      <c r="K321" s="5"/>
      <c r="L321" s="237" t="str">
        <f t="shared" si="18"/>
        <v/>
      </c>
      <c r="M321" s="5" t="str">
        <f t="shared" si="19"/>
        <v/>
      </c>
    </row>
    <row r="322" spans="1:13">
      <c r="A322" s="263"/>
      <c r="B322" s="265"/>
      <c r="C322" s="267"/>
      <c r="D322" s="268"/>
      <c r="E322" s="243"/>
      <c r="F322" s="263"/>
      <c r="G322" s="267"/>
      <c r="H322" s="267"/>
      <c r="I322" s="244"/>
      <c r="J322" s="237"/>
      <c r="K322" s="5"/>
      <c r="L322" s="237" t="str">
        <f t="shared" ref="L322:L385" si="20">A322&amp;G322&amp;H322</f>
        <v/>
      </c>
      <c r="M322" s="5" t="str">
        <f t="shared" ref="M322:M385" si="21">B322&amp;F322&amp;H322&amp;C322</f>
        <v/>
      </c>
    </row>
    <row r="323" spans="1:13">
      <c r="A323" s="263"/>
      <c r="B323" s="265"/>
      <c r="C323" s="267"/>
      <c r="D323" s="268"/>
      <c r="E323" s="243"/>
      <c r="F323" s="263"/>
      <c r="G323" s="267"/>
      <c r="H323" s="267"/>
      <c r="I323" s="244"/>
      <c r="J323" s="237"/>
      <c r="K323" s="5"/>
      <c r="L323" s="237" t="str">
        <f t="shared" si="20"/>
        <v/>
      </c>
      <c r="M323" s="5" t="str">
        <f t="shared" si="21"/>
        <v/>
      </c>
    </row>
    <row r="324" spans="1:13">
      <c r="A324" s="263"/>
      <c r="B324" s="265"/>
      <c r="C324" s="267"/>
      <c r="D324" s="268"/>
      <c r="E324" s="243"/>
      <c r="F324" s="263"/>
      <c r="G324" s="267"/>
      <c r="H324" s="267"/>
      <c r="I324" s="244"/>
      <c r="J324" s="237"/>
      <c r="K324" s="5"/>
      <c r="L324" s="237" t="str">
        <f t="shared" si="20"/>
        <v/>
      </c>
      <c r="M324" s="5" t="str">
        <f t="shared" si="21"/>
        <v/>
      </c>
    </row>
    <row r="325" spans="1:13">
      <c r="A325" s="263"/>
      <c r="B325" s="265"/>
      <c r="C325" s="267"/>
      <c r="D325" s="268"/>
      <c r="E325" s="243"/>
      <c r="F325" s="263"/>
      <c r="G325" s="267"/>
      <c r="H325" s="267"/>
      <c r="I325" s="244"/>
      <c r="J325" s="237"/>
      <c r="K325" s="5"/>
      <c r="L325" s="237" t="str">
        <f t="shared" si="20"/>
        <v/>
      </c>
      <c r="M325" s="5" t="str">
        <f t="shared" si="21"/>
        <v/>
      </c>
    </row>
    <row r="326" spans="1:13">
      <c r="A326" s="263"/>
      <c r="B326" s="265"/>
      <c r="C326" s="267"/>
      <c r="D326" s="268"/>
      <c r="E326" s="243"/>
      <c r="F326" s="263"/>
      <c r="G326" s="267"/>
      <c r="H326" s="267"/>
      <c r="I326" s="244"/>
      <c r="J326" s="237"/>
      <c r="K326" s="5"/>
      <c r="L326" s="237" t="str">
        <f t="shared" si="20"/>
        <v/>
      </c>
      <c r="M326" s="5" t="str">
        <f t="shared" si="21"/>
        <v/>
      </c>
    </row>
    <row r="327" spans="1:13">
      <c r="A327" s="263"/>
      <c r="B327" s="265"/>
      <c r="C327" s="267"/>
      <c r="D327" s="268"/>
      <c r="E327" s="243"/>
      <c r="F327" s="263"/>
      <c r="G327" s="267"/>
      <c r="H327" s="267"/>
      <c r="I327" s="244"/>
      <c r="J327" s="237"/>
      <c r="K327" s="5"/>
      <c r="L327" s="237" t="str">
        <f t="shared" si="20"/>
        <v/>
      </c>
      <c r="M327" s="5" t="str">
        <f t="shared" si="21"/>
        <v/>
      </c>
    </row>
    <row r="328" spans="1:13">
      <c r="A328" s="263"/>
      <c r="B328" s="265"/>
      <c r="C328" s="267"/>
      <c r="D328" s="268"/>
      <c r="E328" s="243"/>
      <c r="F328" s="263"/>
      <c r="G328" s="267"/>
      <c r="H328" s="267"/>
      <c r="I328" s="244"/>
      <c r="J328" s="237"/>
      <c r="K328" s="5"/>
      <c r="L328" s="237" t="str">
        <f t="shared" si="20"/>
        <v/>
      </c>
      <c r="M328" s="5" t="str">
        <f t="shared" si="21"/>
        <v/>
      </c>
    </row>
    <row r="329" spans="1:13">
      <c r="A329" s="236"/>
      <c r="B329" s="265"/>
      <c r="C329" s="239"/>
      <c r="D329" s="242"/>
      <c r="E329" s="243"/>
      <c r="F329" s="236"/>
      <c r="G329" s="239"/>
      <c r="H329" s="239"/>
      <c r="I329" s="244"/>
      <c r="J329" s="237"/>
      <c r="K329" s="5"/>
      <c r="L329" s="237" t="str">
        <f t="shared" si="20"/>
        <v/>
      </c>
      <c r="M329" s="5" t="str">
        <f t="shared" si="21"/>
        <v/>
      </c>
    </row>
    <row r="330" spans="1:13">
      <c r="A330" s="263"/>
      <c r="B330" s="265"/>
      <c r="C330" s="267"/>
      <c r="D330" s="269"/>
      <c r="E330" s="271"/>
      <c r="F330" s="263"/>
      <c r="G330" s="267"/>
      <c r="H330" s="267"/>
      <c r="I330" s="244"/>
      <c r="J330" s="237"/>
      <c r="K330" s="5"/>
      <c r="L330" s="237" t="str">
        <f t="shared" si="20"/>
        <v/>
      </c>
      <c r="M330" s="5" t="str">
        <f t="shared" si="21"/>
        <v/>
      </c>
    </row>
    <row r="331" spans="1:13">
      <c r="A331" s="263"/>
      <c r="B331" s="265"/>
      <c r="C331" s="267"/>
      <c r="D331" s="269"/>
      <c r="E331" s="271"/>
      <c r="F331" s="263"/>
      <c r="G331" s="267"/>
      <c r="H331" s="267"/>
      <c r="I331" s="244"/>
      <c r="J331" s="237"/>
      <c r="K331" s="5"/>
      <c r="L331" s="237" t="str">
        <f t="shared" si="20"/>
        <v/>
      </c>
      <c r="M331" s="5" t="str">
        <f t="shared" si="21"/>
        <v/>
      </c>
    </row>
    <row r="332" spans="1:13">
      <c r="A332" s="263"/>
      <c r="B332" s="265"/>
      <c r="C332" s="267"/>
      <c r="D332" s="269"/>
      <c r="E332" s="271"/>
      <c r="F332" s="263"/>
      <c r="G332" s="267"/>
      <c r="H332" s="267"/>
      <c r="I332" s="244"/>
      <c r="J332" s="237"/>
      <c r="K332" s="5"/>
      <c r="L332" s="237" t="str">
        <f t="shared" si="20"/>
        <v/>
      </c>
      <c r="M332" s="5" t="str">
        <f t="shared" si="21"/>
        <v/>
      </c>
    </row>
    <row r="333" spans="1:13">
      <c r="A333" s="263"/>
      <c r="B333" s="265"/>
      <c r="C333" s="267"/>
      <c r="D333" s="269"/>
      <c r="E333" s="271"/>
      <c r="F333" s="263"/>
      <c r="G333" s="267"/>
      <c r="H333" s="267"/>
      <c r="I333" s="244"/>
      <c r="J333" s="237"/>
      <c r="K333" s="5"/>
      <c r="L333" s="237" t="str">
        <f t="shared" si="20"/>
        <v/>
      </c>
      <c r="M333" s="5" t="str">
        <f t="shared" si="21"/>
        <v/>
      </c>
    </row>
    <row r="334" spans="1:13">
      <c r="A334" s="263"/>
      <c r="B334" s="265"/>
      <c r="C334" s="267"/>
      <c r="D334" s="269"/>
      <c r="E334" s="271"/>
      <c r="F334" s="263"/>
      <c r="G334" s="267"/>
      <c r="H334" s="267"/>
      <c r="I334" s="244"/>
      <c r="J334" s="237"/>
      <c r="K334" s="5"/>
      <c r="L334" s="237" t="str">
        <f t="shared" si="20"/>
        <v/>
      </c>
      <c r="M334" s="5" t="str">
        <f t="shared" si="21"/>
        <v/>
      </c>
    </row>
    <row r="335" spans="1:13">
      <c r="A335" s="263"/>
      <c r="B335" s="265"/>
      <c r="C335" s="267"/>
      <c r="D335" s="269"/>
      <c r="E335" s="271"/>
      <c r="F335" s="263"/>
      <c r="G335" s="267"/>
      <c r="H335" s="267"/>
      <c r="I335" s="244"/>
      <c r="J335" s="237"/>
      <c r="K335" s="5"/>
      <c r="L335" s="237" t="str">
        <f t="shared" si="20"/>
        <v/>
      </c>
      <c r="M335" s="5" t="str">
        <f t="shared" si="21"/>
        <v/>
      </c>
    </row>
    <row r="336" spans="1:13">
      <c r="A336" s="236"/>
      <c r="B336" s="265"/>
      <c r="C336" s="239"/>
      <c r="D336" s="242"/>
      <c r="E336" s="243"/>
      <c r="F336" s="236"/>
      <c r="G336" s="239"/>
      <c r="H336" s="239"/>
      <c r="I336" s="244"/>
      <c r="J336" s="237"/>
      <c r="K336" s="5"/>
      <c r="L336" s="237" t="str">
        <f t="shared" si="20"/>
        <v/>
      </c>
      <c r="M336" s="5" t="str">
        <f t="shared" si="21"/>
        <v/>
      </c>
    </row>
    <row r="337" spans="1:13">
      <c r="A337" s="263"/>
      <c r="B337" s="265"/>
      <c r="C337" s="267"/>
      <c r="D337" s="269"/>
      <c r="E337" s="271"/>
      <c r="F337" s="273"/>
      <c r="G337" s="239"/>
      <c r="H337" s="267"/>
      <c r="I337" s="244"/>
      <c r="J337" s="237"/>
      <c r="K337" s="5"/>
      <c r="L337" s="237" t="str">
        <f t="shared" si="20"/>
        <v/>
      </c>
      <c r="M337" s="5" t="str">
        <f t="shared" si="21"/>
        <v/>
      </c>
    </row>
    <row r="338" spans="1:13">
      <c r="A338" s="263"/>
      <c r="B338" s="265"/>
      <c r="C338" s="267"/>
      <c r="D338" s="269"/>
      <c r="E338" s="271"/>
      <c r="F338" s="273"/>
      <c r="G338" s="239"/>
      <c r="H338" s="267"/>
      <c r="I338" s="244"/>
      <c r="J338" s="237"/>
      <c r="K338" s="5"/>
      <c r="L338" s="237" t="str">
        <f t="shared" si="20"/>
        <v/>
      </c>
      <c r="M338" s="5" t="str">
        <f t="shared" si="21"/>
        <v/>
      </c>
    </row>
    <row r="339" spans="1:13">
      <c r="A339" s="263"/>
      <c r="B339" s="265"/>
      <c r="C339" s="267"/>
      <c r="D339" s="269"/>
      <c r="E339" s="271"/>
      <c r="F339" s="263"/>
      <c r="G339" s="267"/>
      <c r="H339" s="267"/>
      <c r="I339" s="244"/>
      <c r="J339" s="237"/>
      <c r="K339" s="5"/>
      <c r="L339" s="237" t="str">
        <f t="shared" si="20"/>
        <v/>
      </c>
      <c r="M339" s="5" t="str">
        <f t="shared" si="21"/>
        <v/>
      </c>
    </row>
    <row r="340" spans="1:13">
      <c r="A340" s="236"/>
      <c r="B340" s="265"/>
      <c r="C340" s="239"/>
      <c r="D340" s="242"/>
      <c r="E340" s="243"/>
      <c r="F340" s="236"/>
      <c r="G340" s="239"/>
      <c r="H340" s="239"/>
      <c r="I340" s="244"/>
      <c r="J340" s="237"/>
      <c r="K340" s="5"/>
      <c r="L340" s="237" t="str">
        <f t="shared" si="20"/>
        <v/>
      </c>
      <c r="M340" s="5" t="str">
        <f t="shared" si="21"/>
        <v/>
      </c>
    </row>
    <row r="341" spans="1:13">
      <c r="A341" s="236"/>
      <c r="B341" s="265"/>
      <c r="C341" s="239"/>
      <c r="D341" s="242"/>
      <c r="E341" s="271"/>
      <c r="F341" s="236"/>
      <c r="G341" s="239"/>
      <c r="H341" s="267"/>
      <c r="I341" s="244"/>
      <c r="J341" s="237"/>
      <c r="K341" s="5"/>
      <c r="L341" s="237" t="str">
        <f t="shared" si="20"/>
        <v/>
      </c>
      <c r="M341" s="5" t="str">
        <f t="shared" si="21"/>
        <v/>
      </c>
    </row>
    <row r="342" spans="1:13">
      <c r="A342" s="236"/>
      <c r="B342" s="265"/>
      <c r="C342" s="239"/>
      <c r="D342" s="242"/>
      <c r="E342" s="243"/>
      <c r="F342" s="236"/>
      <c r="G342" s="239"/>
      <c r="H342" s="239"/>
      <c r="I342" s="244"/>
      <c r="J342" s="237"/>
      <c r="K342" s="5"/>
      <c r="L342" s="237" t="str">
        <f t="shared" si="20"/>
        <v/>
      </c>
      <c r="M342" s="5" t="str">
        <f t="shared" si="21"/>
        <v/>
      </c>
    </row>
    <row r="343" spans="1:13">
      <c r="A343" s="263"/>
      <c r="B343" s="265"/>
      <c r="C343" s="267"/>
      <c r="D343" s="269"/>
      <c r="E343" s="271"/>
      <c r="F343" s="263"/>
      <c r="G343" s="267"/>
      <c r="H343" s="267"/>
      <c r="I343" s="244"/>
      <c r="J343" s="237"/>
      <c r="K343" s="5"/>
      <c r="L343" s="237" t="str">
        <f t="shared" si="20"/>
        <v/>
      </c>
      <c r="M343" s="5" t="str">
        <f t="shared" si="21"/>
        <v/>
      </c>
    </row>
    <row r="344" spans="1:13">
      <c r="A344" s="236"/>
      <c r="B344" s="265"/>
      <c r="C344" s="239"/>
      <c r="D344" s="242"/>
      <c r="E344" s="243"/>
      <c r="F344" s="236"/>
      <c r="G344" s="239"/>
      <c r="H344" s="239"/>
      <c r="I344" s="244"/>
      <c r="J344" s="237"/>
      <c r="K344" s="5"/>
      <c r="L344" s="237" t="str">
        <f t="shared" si="20"/>
        <v/>
      </c>
      <c r="M344" s="5" t="str">
        <f t="shared" si="21"/>
        <v/>
      </c>
    </row>
    <row r="345" spans="1:13">
      <c r="A345" s="263"/>
      <c r="B345" s="265"/>
      <c r="C345" s="267"/>
      <c r="D345" s="268"/>
      <c r="E345" s="243"/>
      <c r="F345" s="263"/>
      <c r="G345" s="267"/>
      <c r="H345" s="267"/>
      <c r="I345" s="244"/>
      <c r="J345" s="237"/>
      <c r="K345" s="5"/>
      <c r="L345" s="237" t="str">
        <f t="shared" si="20"/>
        <v/>
      </c>
      <c r="M345" s="5" t="str">
        <f t="shared" si="21"/>
        <v/>
      </c>
    </row>
    <row r="346" spans="1:13">
      <c r="A346" s="263"/>
      <c r="B346" s="265"/>
      <c r="C346" s="267"/>
      <c r="D346" s="268"/>
      <c r="E346" s="243"/>
      <c r="F346" s="263"/>
      <c r="G346" s="267"/>
      <c r="H346" s="267"/>
      <c r="I346" s="244"/>
      <c r="J346" s="237"/>
      <c r="K346" s="5"/>
      <c r="L346" s="237" t="str">
        <f t="shared" si="20"/>
        <v/>
      </c>
      <c r="M346" s="5" t="str">
        <f t="shared" si="21"/>
        <v/>
      </c>
    </row>
    <row r="347" spans="1:13">
      <c r="A347" s="263"/>
      <c r="B347" s="265"/>
      <c r="C347" s="267"/>
      <c r="D347" s="268"/>
      <c r="E347" s="243"/>
      <c r="F347" s="263"/>
      <c r="G347" s="267"/>
      <c r="H347" s="267"/>
      <c r="I347" s="244"/>
      <c r="J347" s="237"/>
      <c r="K347" s="5"/>
      <c r="L347" s="237" t="str">
        <f t="shared" si="20"/>
        <v/>
      </c>
      <c r="M347" s="5" t="str">
        <f t="shared" si="21"/>
        <v/>
      </c>
    </row>
    <row r="348" spans="1:13">
      <c r="A348" s="263"/>
      <c r="B348" s="265"/>
      <c r="C348" s="267"/>
      <c r="D348" s="269"/>
      <c r="E348" s="271"/>
      <c r="F348" s="273"/>
      <c r="G348" s="239"/>
      <c r="H348" s="267"/>
      <c r="I348" s="244"/>
      <c r="J348" s="237"/>
      <c r="K348" s="5"/>
      <c r="L348" s="237" t="str">
        <f t="shared" si="20"/>
        <v/>
      </c>
      <c r="M348" s="5" t="str">
        <f t="shared" si="21"/>
        <v/>
      </c>
    </row>
    <row r="349" spans="1:13">
      <c r="A349" s="263"/>
      <c r="B349" s="265"/>
      <c r="C349" s="267"/>
      <c r="D349" s="269"/>
      <c r="E349" s="271"/>
      <c r="F349" s="263"/>
      <c r="G349" s="267"/>
      <c r="H349" s="267"/>
      <c r="I349" s="244"/>
      <c r="J349" s="237"/>
      <c r="K349" s="5"/>
      <c r="L349" s="237" t="str">
        <f t="shared" si="20"/>
        <v/>
      </c>
      <c r="M349" s="5" t="str">
        <f t="shared" si="21"/>
        <v/>
      </c>
    </row>
    <row r="350" spans="1:13">
      <c r="A350" s="236"/>
      <c r="B350" s="265"/>
      <c r="C350" s="239"/>
      <c r="D350" s="242"/>
      <c r="E350" s="243"/>
      <c r="F350" s="236"/>
      <c r="G350" s="239"/>
      <c r="H350" s="239"/>
      <c r="I350" s="244"/>
      <c r="J350" s="237"/>
      <c r="K350" s="5"/>
      <c r="L350" s="237" t="str">
        <f t="shared" si="20"/>
        <v/>
      </c>
      <c r="M350" s="5" t="str">
        <f t="shared" si="21"/>
        <v/>
      </c>
    </row>
    <row r="351" spans="1:13">
      <c r="A351" s="236"/>
      <c r="B351" s="265"/>
      <c r="C351" s="239"/>
      <c r="D351" s="242"/>
      <c r="E351" s="243"/>
      <c r="F351" s="236"/>
      <c r="G351" s="239"/>
      <c r="H351" s="239"/>
      <c r="I351" s="244"/>
      <c r="J351" s="237"/>
      <c r="K351" s="5"/>
      <c r="L351" s="237" t="str">
        <f t="shared" si="20"/>
        <v/>
      </c>
      <c r="M351" s="5" t="str">
        <f t="shared" si="21"/>
        <v/>
      </c>
    </row>
    <row r="352" spans="1:13">
      <c r="A352" s="263"/>
      <c r="B352" s="265"/>
      <c r="C352" s="267"/>
      <c r="D352" s="268"/>
      <c r="E352" s="243"/>
      <c r="F352" s="263"/>
      <c r="G352" s="267"/>
      <c r="H352" s="267"/>
      <c r="I352" s="244"/>
      <c r="J352" s="237"/>
      <c r="K352" s="5"/>
      <c r="L352" s="237" t="str">
        <f t="shared" si="20"/>
        <v/>
      </c>
      <c r="M352" s="5" t="str">
        <f t="shared" si="21"/>
        <v/>
      </c>
    </row>
    <row r="353" spans="1:13">
      <c r="A353" s="236"/>
      <c r="B353" s="265"/>
      <c r="C353" s="239"/>
      <c r="D353" s="242"/>
      <c r="E353" s="243"/>
      <c r="F353" s="236"/>
      <c r="G353" s="239"/>
      <c r="H353" s="239"/>
      <c r="I353" s="244"/>
      <c r="J353" s="237"/>
      <c r="K353" s="5"/>
      <c r="L353" s="237" t="str">
        <f t="shared" si="20"/>
        <v/>
      </c>
      <c r="M353" s="5" t="str">
        <f t="shared" si="21"/>
        <v/>
      </c>
    </row>
    <row r="354" spans="1:13">
      <c r="A354" s="263"/>
      <c r="B354" s="265"/>
      <c r="C354" s="267"/>
      <c r="D354" s="269"/>
      <c r="E354" s="243"/>
      <c r="F354" s="263"/>
      <c r="G354" s="267"/>
      <c r="H354" s="267"/>
      <c r="I354" s="244"/>
      <c r="J354" s="237"/>
      <c r="K354" s="5"/>
      <c r="L354" s="237" t="str">
        <f t="shared" si="20"/>
        <v/>
      </c>
      <c r="M354" s="5" t="str">
        <f t="shared" si="21"/>
        <v/>
      </c>
    </row>
    <row r="355" spans="1:13">
      <c r="A355" s="263"/>
      <c r="B355" s="265"/>
      <c r="C355" s="267"/>
      <c r="D355" s="269"/>
      <c r="E355" s="243"/>
      <c r="F355" s="263"/>
      <c r="G355" s="267"/>
      <c r="H355" s="267"/>
      <c r="I355" s="244"/>
      <c r="J355" s="237"/>
      <c r="K355" s="5"/>
      <c r="L355" s="237" t="str">
        <f t="shared" si="20"/>
        <v/>
      </c>
      <c r="M355" s="5" t="str">
        <f t="shared" si="21"/>
        <v/>
      </c>
    </row>
    <row r="356" spans="1:13">
      <c r="A356" s="263"/>
      <c r="B356" s="265"/>
      <c r="C356" s="267"/>
      <c r="D356" s="269"/>
      <c r="E356" s="243"/>
      <c r="F356" s="263"/>
      <c r="G356" s="267"/>
      <c r="H356" s="267"/>
      <c r="I356" s="244"/>
      <c r="J356" s="237"/>
      <c r="K356" s="5"/>
      <c r="L356" s="237" t="str">
        <f t="shared" si="20"/>
        <v/>
      </c>
      <c r="M356" s="5" t="str">
        <f t="shared" si="21"/>
        <v/>
      </c>
    </row>
    <row r="357" spans="1:13">
      <c r="A357" s="236"/>
      <c r="B357" s="265"/>
      <c r="C357" s="239"/>
      <c r="D357" s="242"/>
      <c r="E357" s="243"/>
      <c r="F357" s="236"/>
      <c r="G357" s="239"/>
      <c r="H357" s="239"/>
      <c r="I357" s="244"/>
      <c r="J357" s="237"/>
      <c r="K357" s="5"/>
      <c r="L357" s="237" t="str">
        <f t="shared" si="20"/>
        <v/>
      </c>
      <c r="M357" s="5" t="str">
        <f t="shared" si="21"/>
        <v/>
      </c>
    </row>
    <row r="358" spans="1:13">
      <c r="A358" s="263"/>
      <c r="B358" s="265"/>
      <c r="C358" s="267"/>
      <c r="D358" s="269"/>
      <c r="E358" s="271"/>
      <c r="F358" s="263"/>
      <c r="G358" s="267"/>
      <c r="H358" s="267"/>
      <c r="I358" s="244"/>
      <c r="J358" s="237"/>
      <c r="K358" s="5"/>
      <c r="L358" s="237" t="str">
        <f t="shared" si="20"/>
        <v/>
      </c>
      <c r="M358" s="5" t="str">
        <f t="shared" si="21"/>
        <v/>
      </c>
    </row>
    <row r="359" spans="1:13">
      <c r="A359" s="263"/>
      <c r="B359" s="265"/>
      <c r="C359" s="267"/>
      <c r="D359" s="269"/>
      <c r="E359" s="271"/>
      <c r="F359" s="263"/>
      <c r="G359" s="267"/>
      <c r="H359" s="267"/>
      <c r="I359" s="244"/>
      <c r="J359" s="237"/>
      <c r="K359" s="5"/>
      <c r="L359" s="237" t="str">
        <f t="shared" si="20"/>
        <v/>
      </c>
      <c r="M359" s="5" t="str">
        <f t="shared" si="21"/>
        <v/>
      </c>
    </row>
    <row r="360" spans="1:13">
      <c r="A360" s="263"/>
      <c r="B360" s="265"/>
      <c r="C360" s="267"/>
      <c r="D360" s="269"/>
      <c r="E360" s="271"/>
      <c r="F360" s="263"/>
      <c r="G360" s="267"/>
      <c r="H360" s="267"/>
      <c r="I360" s="244"/>
      <c r="J360" s="237"/>
      <c r="K360" s="5"/>
      <c r="L360" s="237" t="str">
        <f t="shared" si="20"/>
        <v/>
      </c>
      <c r="M360" s="5" t="str">
        <f t="shared" si="21"/>
        <v/>
      </c>
    </row>
    <row r="361" spans="1:13">
      <c r="A361" s="263"/>
      <c r="B361" s="265"/>
      <c r="C361" s="267"/>
      <c r="D361" s="269"/>
      <c r="E361" s="271"/>
      <c r="F361" s="263"/>
      <c r="G361" s="267"/>
      <c r="H361" s="267"/>
      <c r="I361" s="244"/>
      <c r="J361" s="237"/>
      <c r="K361" s="5"/>
      <c r="L361" s="237" t="str">
        <f t="shared" si="20"/>
        <v/>
      </c>
      <c r="M361" s="5" t="str">
        <f t="shared" si="21"/>
        <v/>
      </c>
    </row>
    <row r="362" spans="1:13">
      <c r="A362" s="263"/>
      <c r="B362" s="265"/>
      <c r="C362" s="267"/>
      <c r="D362" s="269"/>
      <c r="E362" s="271"/>
      <c r="F362" s="263"/>
      <c r="G362" s="267"/>
      <c r="H362" s="267"/>
      <c r="I362" s="244"/>
      <c r="J362" s="237"/>
      <c r="K362" s="5"/>
      <c r="L362" s="237" t="str">
        <f t="shared" si="20"/>
        <v/>
      </c>
      <c r="M362" s="5" t="str">
        <f t="shared" si="21"/>
        <v/>
      </c>
    </row>
    <row r="363" spans="1:13">
      <c r="A363" s="236"/>
      <c r="B363" s="265"/>
      <c r="C363" s="239"/>
      <c r="D363" s="242"/>
      <c r="E363" s="243"/>
      <c r="F363" s="236"/>
      <c r="G363" s="239"/>
      <c r="H363" s="239"/>
      <c r="I363" s="244"/>
      <c r="J363" s="237"/>
      <c r="K363" s="5"/>
      <c r="L363" s="237" t="str">
        <f t="shared" si="20"/>
        <v/>
      </c>
      <c r="M363" s="5" t="str">
        <f t="shared" si="21"/>
        <v/>
      </c>
    </row>
    <row r="364" spans="1:13">
      <c r="A364" s="236"/>
      <c r="B364" s="265"/>
      <c r="C364" s="239"/>
      <c r="D364" s="242"/>
      <c r="E364" s="243"/>
      <c r="F364" s="236"/>
      <c r="G364" s="239"/>
      <c r="H364" s="239"/>
      <c r="I364" s="244"/>
      <c r="J364" s="237"/>
      <c r="K364" s="5"/>
      <c r="L364" s="237" t="str">
        <f t="shared" si="20"/>
        <v/>
      </c>
      <c r="M364" s="5" t="str">
        <f t="shared" si="21"/>
        <v/>
      </c>
    </row>
    <row r="365" spans="1:13">
      <c r="A365" s="236"/>
      <c r="B365" s="265"/>
      <c r="C365" s="239"/>
      <c r="D365" s="242"/>
      <c r="E365" s="243"/>
      <c r="F365" s="236"/>
      <c r="G365" s="239"/>
      <c r="H365" s="239"/>
      <c r="I365" s="244"/>
      <c r="J365" s="237"/>
      <c r="K365" s="5"/>
      <c r="L365" s="237" t="str">
        <f t="shared" si="20"/>
        <v/>
      </c>
      <c r="M365" s="5" t="str">
        <f t="shared" si="21"/>
        <v/>
      </c>
    </row>
    <row r="366" spans="1:13">
      <c r="A366" s="236"/>
      <c r="B366" s="265"/>
      <c r="C366" s="239"/>
      <c r="D366" s="242"/>
      <c r="E366" s="243"/>
      <c r="F366" s="236"/>
      <c r="G366" s="239"/>
      <c r="H366" s="239"/>
      <c r="I366" s="244"/>
      <c r="J366" s="237"/>
      <c r="K366" s="5"/>
      <c r="L366" s="237" t="str">
        <f t="shared" si="20"/>
        <v/>
      </c>
      <c r="M366" s="5" t="str">
        <f t="shared" si="21"/>
        <v/>
      </c>
    </row>
    <row r="367" spans="1:13">
      <c r="A367" s="263"/>
      <c r="B367" s="265"/>
      <c r="C367" s="267"/>
      <c r="D367" s="269"/>
      <c r="E367" s="243"/>
      <c r="F367" s="263"/>
      <c r="G367" s="267"/>
      <c r="H367" s="267"/>
      <c r="I367" s="244"/>
      <c r="J367" s="237"/>
      <c r="K367" s="5"/>
      <c r="L367" s="237" t="str">
        <f t="shared" si="20"/>
        <v/>
      </c>
      <c r="M367" s="5" t="str">
        <f t="shared" si="21"/>
        <v/>
      </c>
    </row>
    <row r="368" spans="1:13">
      <c r="A368" s="263"/>
      <c r="B368" s="265"/>
      <c r="C368" s="267"/>
      <c r="D368" s="269"/>
      <c r="E368" s="243"/>
      <c r="F368" s="263"/>
      <c r="G368" s="267"/>
      <c r="H368" s="267"/>
      <c r="I368" s="244"/>
      <c r="J368" s="237"/>
      <c r="K368" s="5"/>
      <c r="L368" s="237" t="str">
        <f t="shared" si="20"/>
        <v/>
      </c>
      <c r="M368" s="5" t="str">
        <f t="shared" si="21"/>
        <v/>
      </c>
    </row>
    <row r="369" spans="1:13">
      <c r="A369" s="263"/>
      <c r="B369" s="265"/>
      <c r="C369" s="267"/>
      <c r="D369" s="269"/>
      <c r="E369" s="243"/>
      <c r="F369" s="263"/>
      <c r="G369" s="267"/>
      <c r="H369" s="267"/>
      <c r="I369" s="244"/>
      <c r="J369" s="237"/>
      <c r="K369" s="5"/>
      <c r="L369" s="237" t="str">
        <f t="shared" si="20"/>
        <v/>
      </c>
      <c r="M369" s="5" t="str">
        <f t="shared" si="21"/>
        <v/>
      </c>
    </row>
    <row r="370" spans="1:13">
      <c r="A370" s="263"/>
      <c r="B370" s="265"/>
      <c r="C370" s="267"/>
      <c r="D370" s="269"/>
      <c r="E370" s="243"/>
      <c r="F370" s="263"/>
      <c r="G370" s="267"/>
      <c r="H370" s="267"/>
      <c r="I370" s="244"/>
      <c r="J370" s="237"/>
      <c r="K370" s="5"/>
      <c r="L370" s="237" t="str">
        <f t="shared" si="20"/>
        <v/>
      </c>
      <c r="M370" s="5" t="str">
        <f t="shared" si="21"/>
        <v/>
      </c>
    </row>
    <row r="371" spans="1:13">
      <c r="A371" s="236"/>
      <c r="B371" s="265"/>
      <c r="C371" s="239"/>
      <c r="D371" s="242"/>
      <c r="E371" s="243"/>
      <c r="F371" s="236"/>
      <c r="G371" s="239"/>
      <c r="H371" s="239"/>
      <c r="I371" s="244"/>
      <c r="J371" s="237"/>
      <c r="K371" s="5"/>
      <c r="L371" s="237" t="str">
        <f t="shared" si="20"/>
        <v/>
      </c>
      <c r="M371" s="5" t="str">
        <f t="shared" si="21"/>
        <v/>
      </c>
    </row>
    <row r="372" spans="1:13">
      <c r="A372" s="263"/>
      <c r="B372" s="265"/>
      <c r="C372" s="267"/>
      <c r="D372" s="269"/>
      <c r="E372" s="271"/>
      <c r="F372" s="263"/>
      <c r="G372" s="267"/>
      <c r="H372" s="267"/>
      <c r="I372" s="244"/>
      <c r="J372" s="237"/>
      <c r="K372" s="5"/>
      <c r="L372" s="237" t="str">
        <f t="shared" si="20"/>
        <v/>
      </c>
      <c r="M372" s="5" t="str">
        <f t="shared" si="21"/>
        <v/>
      </c>
    </row>
    <row r="373" spans="1:13">
      <c r="A373" s="263"/>
      <c r="B373" s="265"/>
      <c r="C373" s="267"/>
      <c r="D373" s="269"/>
      <c r="E373" s="271"/>
      <c r="F373" s="263"/>
      <c r="G373" s="267"/>
      <c r="H373" s="267"/>
      <c r="I373" s="244"/>
      <c r="J373" s="237"/>
      <c r="K373" s="5"/>
      <c r="L373" s="237" t="str">
        <f t="shared" si="20"/>
        <v/>
      </c>
      <c r="M373" s="5" t="str">
        <f t="shared" si="21"/>
        <v/>
      </c>
    </row>
    <row r="374" spans="1:13">
      <c r="A374" s="263"/>
      <c r="B374" s="265"/>
      <c r="C374" s="267"/>
      <c r="D374" s="269"/>
      <c r="E374" s="271"/>
      <c r="F374" s="263"/>
      <c r="G374" s="267"/>
      <c r="H374" s="267"/>
      <c r="I374" s="244"/>
      <c r="J374" s="237"/>
      <c r="K374" s="5"/>
      <c r="L374" s="237" t="str">
        <f t="shared" si="20"/>
        <v/>
      </c>
      <c r="M374" s="5" t="str">
        <f t="shared" si="21"/>
        <v/>
      </c>
    </row>
    <row r="375" spans="1:13">
      <c r="A375" s="263"/>
      <c r="B375" s="265"/>
      <c r="C375" s="267"/>
      <c r="D375" s="269"/>
      <c r="E375" s="271"/>
      <c r="F375" s="263"/>
      <c r="G375" s="267"/>
      <c r="H375" s="267"/>
      <c r="I375" s="263"/>
      <c r="J375" s="263"/>
      <c r="K375" s="5"/>
      <c r="L375" s="237" t="str">
        <f t="shared" si="20"/>
        <v/>
      </c>
      <c r="M375" s="5" t="str">
        <f t="shared" si="21"/>
        <v/>
      </c>
    </row>
    <row r="376" spans="1:13">
      <c r="A376" s="236"/>
      <c r="B376" s="265"/>
      <c r="C376" s="239"/>
      <c r="D376" s="242"/>
      <c r="E376" s="243"/>
      <c r="F376" s="236"/>
      <c r="G376" s="239"/>
      <c r="H376" s="239"/>
      <c r="I376" s="244"/>
      <c r="J376" s="237"/>
      <c r="K376" s="5"/>
      <c r="L376" s="237" t="str">
        <f t="shared" si="20"/>
        <v/>
      </c>
      <c r="M376" s="5" t="str">
        <f t="shared" si="21"/>
        <v/>
      </c>
    </row>
    <row r="377" spans="1:13">
      <c r="A377" s="236"/>
      <c r="B377" s="265"/>
      <c r="C377" s="239"/>
      <c r="D377" s="242"/>
      <c r="E377" s="243"/>
      <c r="F377" s="236"/>
      <c r="G377" s="239"/>
      <c r="H377" s="239"/>
      <c r="I377" s="244"/>
      <c r="J377" s="237"/>
      <c r="K377" s="5"/>
      <c r="L377" s="237" t="str">
        <f t="shared" si="20"/>
        <v/>
      </c>
      <c r="M377" s="5" t="str">
        <f t="shared" si="21"/>
        <v/>
      </c>
    </row>
    <row r="378" spans="1:13">
      <c r="A378" s="236"/>
      <c r="B378" s="265"/>
      <c r="C378" s="239"/>
      <c r="D378" s="242"/>
      <c r="E378" s="243"/>
      <c r="F378" s="236"/>
      <c r="G378" s="239"/>
      <c r="H378" s="239"/>
      <c r="I378" s="244"/>
      <c r="J378" s="237"/>
      <c r="K378" s="5"/>
      <c r="L378" s="237" t="str">
        <f t="shared" si="20"/>
        <v/>
      </c>
      <c r="M378" s="5" t="str">
        <f t="shared" si="21"/>
        <v/>
      </c>
    </row>
    <row r="379" spans="1:13" ht="12" customHeight="1">
      <c r="A379" s="236"/>
      <c r="B379" s="265"/>
      <c r="C379" s="239"/>
      <c r="D379" s="242"/>
      <c r="E379" s="243"/>
      <c r="F379" s="236"/>
      <c r="G379" s="239"/>
      <c r="H379" s="239"/>
      <c r="I379" s="244"/>
      <c r="J379" s="237"/>
      <c r="K379" s="5"/>
      <c r="L379" s="237" t="str">
        <f t="shared" si="20"/>
        <v/>
      </c>
      <c r="M379" s="5" t="str">
        <f t="shared" si="21"/>
        <v/>
      </c>
    </row>
    <row r="380" spans="1:13">
      <c r="A380" s="263"/>
      <c r="B380" s="265"/>
      <c r="C380" s="267"/>
      <c r="D380" s="268"/>
      <c r="E380" s="243"/>
      <c r="F380" s="263"/>
      <c r="G380" s="267"/>
      <c r="H380" s="267"/>
      <c r="I380" s="244"/>
      <c r="J380" s="237"/>
      <c r="K380" s="5"/>
      <c r="L380" s="237" t="str">
        <f t="shared" si="20"/>
        <v/>
      </c>
      <c r="M380" s="5" t="str">
        <f t="shared" si="21"/>
        <v/>
      </c>
    </row>
    <row r="381" spans="1:13">
      <c r="A381" s="236"/>
      <c r="B381" s="265"/>
      <c r="C381" s="239"/>
      <c r="D381" s="242"/>
      <c r="E381" s="243"/>
      <c r="F381" s="236"/>
      <c r="G381" s="239"/>
      <c r="H381" s="239"/>
      <c r="I381" s="244"/>
      <c r="J381" s="237"/>
      <c r="K381" s="5"/>
      <c r="L381" s="237" t="str">
        <f t="shared" si="20"/>
        <v/>
      </c>
      <c r="M381" s="5" t="str">
        <f t="shared" si="21"/>
        <v/>
      </c>
    </row>
    <row r="382" spans="1:13">
      <c r="A382" s="263"/>
      <c r="B382" s="265"/>
      <c r="C382" s="267"/>
      <c r="D382" s="269"/>
      <c r="E382" s="271"/>
      <c r="F382" s="263"/>
      <c r="G382" s="267"/>
      <c r="H382" s="267"/>
      <c r="I382" s="244"/>
      <c r="J382" s="237"/>
      <c r="K382" s="5"/>
      <c r="L382" s="237" t="str">
        <f t="shared" si="20"/>
        <v/>
      </c>
      <c r="M382" s="5" t="str">
        <f t="shared" si="21"/>
        <v/>
      </c>
    </row>
    <row r="383" spans="1:13">
      <c r="A383" s="236"/>
      <c r="B383" s="265"/>
      <c r="C383" s="239"/>
      <c r="D383" s="242"/>
      <c r="E383" s="243"/>
      <c r="F383" s="236"/>
      <c r="G383" s="239"/>
      <c r="H383" s="239"/>
      <c r="I383" s="244"/>
      <c r="J383" s="237"/>
      <c r="K383" s="5"/>
      <c r="L383" s="237" t="str">
        <f t="shared" si="20"/>
        <v/>
      </c>
      <c r="M383" s="5" t="str">
        <f t="shared" si="21"/>
        <v/>
      </c>
    </row>
    <row r="384" spans="1:13">
      <c r="A384" s="236"/>
      <c r="B384" s="265"/>
      <c r="C384" s="239"/>
      <c r="D384" s="242"/>
      <c r="E384" s="243"/>
      <c r="F384" s="236"/>
      <c r="G384" s="239"/>
      <c r="H384" s="239"/>
      <c r="I384" s="244"/>
      <c r="J384" s="237"/>
      <c r="K384" s="5"/>
      <c r="L384" s="237" t="str">
        <f t="shared" si="20"/>
        <v/>
      </c>
      <c r="M384" s="5" t="str">
        <f t="shared" si="21"/>
        <v/>
      </c>
    </row>
    <row r="385" spans="1:13">
      <c r="A385" s="236"/>
      <c r="B385" s="265"/>
      <c r="C385" s="267"/>
      <c r="D385" s="269"/>
      <c r="E385" s="243"/>
      <c r="F385" s="236"/>
      <c r="G385" s="239"/>
      <c r="H385" s="239"/>
      <c r="I385" s="244"/>
      <c r="J385" s="237"/>
      <c r="K385" s="5"/>
      <c r="L385" s="237" t="str">
        <f t="shared" si="20"/>
        <v/>
      </c>
      <c r="M385" s="5" t="str">
        <f t="shared" si="21"/>
        <v/>
      </c>
    </row>
    <row r="386" spans="1:13">
      <c r="A386" s="263"/>
      <c r="B386" s="265"/>
      <c r="C386" s="267"/>
      <c r="D386" s="269"/>
      <c r="E386" s="271"/>
      <c r="F386" s="273"/>
      <c r="G386" s="239"/>
      <c r="H386" s="267"/>
      <c r="I386" s="244"/>
      <c r="J386" s="237"/>
      <c r="K386" s="5"/>
      <c r="L386" s="237" t="str">
        <f t="shared" ref="L386:L449" si="22">A386&amp;G386&amp;H386</f>
        <v/>
      </c>
      <c r="M386" s="5" t="str">
        <f t="shared" ref="M386:M449" si="23">B386&amp;F386&amp;H386&amp;C386</f>
        <v/>
      </c>
    </row>
    <row r="387" spans="1:13">
      <c r="A387" s="236"/>
      <c r="B387" s="265"/>
      <c r="C387" s="239"/>
      <c r="D387" s="242"/>
      <c r="E387" s="243"/>
      <c r="F387" s="236"/>
      <c r="G387" s="239"/>
      <c r="H387" s="239"/>
      <c r="I387" s="244"/>
      <c r="J387" s="237"/>
      <c r="K387" s="5"/>
      <c r="L387" s="237" t="str">
        <f t="shared" si="22"/>
        <v/>
      </c>
      <c r="M387" s="5" t="str">
        <f t="shared" si="23"/>
        <v/>
      </c>
    </row>
    <row r="388" spans="1:13">
      <c r="A388" s="236"/>
      <c r="B388" s="265"/>
      <c r="C388" s="239"/>
      <c r="D388" s="242"/>
      <c r="E388" s="243"/>
      <c r="F388" s="236"/>
      <c r="G388" s="239"/>
      <c r="H388" s="239"/>
      <c r="I388" s="244"/>
      <c r="J388" s="237"/>
      <c r="K388" s="5"/>
      <c r="L388" s="237" t="str">
        <f t="shared" si="22"/>
        <v/>
      </c>
      <c r="M388" s="5" t="str">
        <f t="shared" si="23"/>
        <v/>
      </c>
    </row>
    <row r="389" spans="1:13">
      <c r="A389" s="236"/>
      <c r="B389" s="265"/>
      <c r="C389" s="239"/>
      <c r="D389" s="242"/>
      <c r="E389" s="243"/>
      <c r="F389" s="236"/>
      <c r="G389" s="239"/>
      <c r="H389" s="239"/>
      <c r="I389" s="244"/>
      <c r="J389" s="237"/>
      <c r="K389" s="5"/>
      <c r="L389" s="237" t="str">
        <f t="shared" si="22"/>
        <v/>
      </c>
      <c r="M389" s="5" t="str">
        <f t="shared" si="23"/>
        <v/>
      </c>
    </row>
    <row r="390" spans="1:13">
      <c r="A390" s="263"/>
      <c r="B390" s="265"/>
      <c r="C390" s="267"/>
      <c r="D390" s="268"/>
      <c r="E390" s="243"/>
      <c r="F390" s="263"/>
      <c r="G390" s="267"/>
      <c r="H390" s="267"/>
      <c r="I390" s="244"/>
      <c r="J390" s="237"/>
      <c r="K390" s="5"/>
      <c r="L390" s="237" t="str">
        <f t="shared" si="22"/>
        <v/>
      </c>
      <c r="M390" s="5" t="str">
        <f t="shared" si="23"/>
        <v/>
      </c>
    </row>
    <row r="391" spans="1:13">
      <c r="A391" s="236"/>
      <c r="B391" s="265"/>
      <c r="C391" s="239"/>
      <c r="D391" s="242"/>
      <c r="E391" s="243"/>
      <c r="F391" s="236"/>
      <c r="G391" s="239"/>
      <c r="H391" s="239"/>
      <c r="I391" s="244"/>
      <c r="J391" s="237"/>
      <c r="K391" s="5"/>
      <c r="L391" s="237" t="str">
        <f t="shared" si="22"/>
        <v/>
      </c>
      <c r="M391" s="5" t="str">
        <f t="shared" si="23"/>
        <v/>
      </c>
    </row>
    <row r="392" spans="1:13">
      <c r="A392" s="263"/>
      <c r="B392" s="265"/>
      <c r="C392" s="267"/>
      <c r="D392" s="268"/>
      <c r="E392" s="243"/>
      <c r="F392" s="263"/>
      <c r="G392" s="267"/>
      <c r="H392" s="267"/>
      <c r="I392" s="244"/>
      <c r="J392" s="237"/>
      <c r="K392" s="5"/>
      <c r="L392" s="237" t="str">
        <f t="shared" si="22"/>
        <v/>
      </c>
      <c r="M392" s="5" t="str">
        <f t="shared" si="23"/>
        <v/>
      </c>
    </row>
    <row r="393" spans="1:13">
      <c r="A393" s="263"/>
      <c r="B393" s="265"/>
      <c r="C393" s="267"/>
      <c r="D393" s="268"/>
      <c r="E393" s="243"/>
      <c r="F393" s="263"/>
      <c r="G393" s="267"/>
      <c r="H393" s="267"/>
      <c r="I393" s="244"/>
      <c r="J393" s="237"/>
      <c r="K393" s="5"/>
      <c r="L393" s="237" t="str">
        <f t="shared" si="22"/>
        <v/>
      </c>
      <c r="M393" s="5" t="str">
        <f t="shared" si="23"/>
        <v/>
      </c>
    </row>
    <row r="394" spans="1:13">
      <c r="A394" s="236"/>
      <c r="B394" s="265"/>
      <c r="C394" s="267"/>
      <c r="D394" s="269"/>
      <c r="E394" s="243"/>
      <c r="F394" s="236"/>
      <c r="G394" s="239"/>
      <c r="H394" s="239"/>
      <c r="I394" s="244"/>
      <c r="J394" s="237"/>
      <c r="K394" s="5"/>
      <c r="L394" s="237" t="str">
        <f t="shared" si="22"/>
        <v/>
      </c>
      <c r="M394" s="5" t="str">
        <f t="shared" si="23"/>
        <v/>
      </c>
    </row>
    <row r="395" spans="1:13">
      <c r="A395" s="263"/>
      <c r="B395" s="265"/>
      <c r="C395" s="267"/>
      <c r="D395" s="269"/>
      <c r="E395" s="271"/>
      <c r="F395" s="263"/>
      <c r="G395" s="267"/>
      <c r="H395" s="267"/>
      <c r="I395" s="244"/>
      <c r="J395" s="237"/>
      <c r="K395" s="5"/>
      <c r="L395" s="237" t="str">
        <f t="shared" si="22"/>
        <v/>
      </c>
      <c r="M395" s="5" t="str">
        <f t="shared" si="23"/>
        <v/>
      </c>
    </row>
    <row r="396" spans="1:13">
      <c r="A396" s="263"/>
      <c r="B396" s="265"/>
      <c r="C396" s="267"/>
      <c r="D396" s="269"/>
      <c r="E396" s="271"/>
      <c r="F396" s="263"/>
      <c r="G396" s="267"/>
      <c r="H396" s="267"/>
      <c r="I396" s="244"/>
      <c r="J396" s="237"/>
      <c r="K396" s="5"/>
      <c r="L396" s="237" t="str">
        <f t="shared" si="22"/>
        <v/>
      </c>
      <c r="M396" s="5" t="str">
        <f t="shared" si="23"/>
        <v/>
      </c>
    </row>
    <row r="397" spans="1:13">
      <c r="A397" s="236"/>
      <c r="B397" s="265"/>
      <c r="C397" s="239"/>
      <c r="D397" s="242"/>
      <c r="E397" s="243"/>
      <c r="F397" s="236"/>
      <c r="G397" s="239"/>
      <c r="H397" s="239"/>
      <c r="I397" s="244"/>
      <c r="J397" s="237"/>
      <c r="K397" s="5"/>
      <c r="L397" s="237" t="str">
        <f t="shared" si="22"/>
        <v/>
      </c>
      <c r="M397" s="5" t="str">
        <f t="shared" si="23"/>
        <v/>
      </c>
    </row>
    <row r="398" spans="1:13">
      <c r="A398" s="236"/>
      <c r="B398" s="265"/>
      <c r="C398" s="239"/>
      <c r="D398" s="242"/>
      <c r="E398" s="243"/>
      <c r="F398" s="236"/>
      <c r="G398" s="239"/>
      <c r="H398" s="239"/>
      <c r="I398" s="244"/>
      <c r="J398" s="237"/>
      <c r="K398" s="5"/>
      <c r="L398" s="237" t="str">
        <f t="shared" si="22"/>
        <v/>
      </c>
      <c r="M398" s="5" t="str">
        <f t="shared" si="23"/>
        <v/>
      </c>
    </row>
    <row r="399" spans="1:13">
      <c r="A399" s="263"/>
      <c r="B399" s="265"/>
      <c r="C399" s="267"/>
      <c r="D399" s="268"/>
      <c r="E399" s="243"/>
      <c r="F399" s="263"/>
      <c r="G399" s="267"/>
      <c r="H399" s="267"/>
      <c r="I399" s="244"/>
      <c r="J399" s="237"/>
      <c r="K399" s="5"/>
      <c r="L399" s="237" t="str">
        <f t="shared" si="22"/>
        <v/>
      </c>
      <c r="M399" s="5" t="str">
        <f t="shared" si="23"/>
        <v/>
      </c>
    </row>
    <row r="400" spans="1:13">
      <c r="A400" s="263"/>
      <c r="B400" s="265"/>
      <c r="C400" s="267"/>
      <c r="D400" s="268"/>
      <c r="E400" s="243"/>
      <c r="F400" s="263"/>
      <c r="G400" s="267"/>
      <c r="H400" s="267"/>
      <c r="I400" s="244"/>
      <c r="J400" s="237"/>
      <c r="K400" s="5"/>
      <c r="L400" s="237" t="str">
        <f t="shared" si="22"/>
        <v/>
      </c>
      <c r="M400" s="5" t="str">
        <f t="shared" si="23"/>
        <v/>
      </c>
    </row>
    <row r="401" spans="1:13">
      <c r="A401" s="263"/>
      <c r="B401" s="265"/>
      <c r="C401" s="267"/>
      <c r="D401" s="268"/>
      <c r="E401" s="243"/>
      <c r="F401" s="263"/>
      <c r="G401" s="267"/>
      <c r="H401" s="267"/>
      <c r="I401" s="244"/>
      <c r="J401" s="237"/>
      <c r="K401" s="5"/>
      <c r="L401" s="237" t="str">
        <f t="shared" si="22"/>
        <v/>
      </c>
      <c r="M401" s="5" t="str">
        <f t="shared" si="23"/>
        <v/>
      </c>
    </row>
    <row r="402" spans="1:13">
      <c r="A402" s="263"/>
      <c r="B402" s="265"/>
      <c r="C402" s="267"/>
      <c r="D402" s="268"/>
      <c r="E402" s="243"/>
      <c r="F402" s="263"/>
      <c r="G402" s="267"/>
      <c r="H402" s="267"/>
      <c r="I402" s="244"/>
      <c r="J402" s="237"/>
      <c r="K402" s="5"/>
      <c r="L402" s="237" t="str">
        <f t="shared" si="22"/>
        <v/>
      </c>
      <c r="M402" s="5" t="str">
        <f t="shared" si="23"/>
        <v/>
      </c>
    </row>
    <row r="403" spans="1:13">
      <c r="A403" s="263"/>
      <c r="B403" s="265"/>
      <c r="C403" s="267"/>
      <c r="D403" s="268"/>
      <c r="E403" s="243"/>
      <c r="F403" s="263"/>
      <c r="G403" s="267"/>
      <c r="H403" s="267"/>
      <c r="I403" s="244"/>
      <c r="J403" s="237"/>
      <c r="K403" s="5"/>
      <c r="L403" s="237" t="str">
        <f t="shared" si="22"/>
        <v/>
      </c>
      <c r="M403" s="5" t="str">
        <f t="shared" si="23"/>
        <v/>
      </c>
    </row>
    <row r="404" spans="1:13">
      <c r="A404" s="263"/>
      <c r="B404" s="265"/>
      <c r="C404" s="267"/>
      <c r="D404" s="268"/>
      <c r="E404" s="243"/>
      <c r="F404" s="263"/>
      <c r="G404" s="267"/>
      <c r="H404" s="267"/>
      <c r="I404" s="244"/>
      <c r="J404" s="237"/>
      <c r="K404" s="5"/>
      <c r="L404" s="237" t="str">
        <f t="shared" si="22"/>
        <v/>
      </c>
      <c r="M404" s="5" t="str">
        <f t="shared" si="23"/>
        <v/>
      </c>
    </row>
    <row r="405" spans="1:13">
      <c r="A405" s="263"/>
      <c r="B405" s="265"/>
      <c r="C405" s="267"/>
      <c r="D405" s="268"/>
      <c r="E405" s="243"/>
      <c r="F405" s="263"/>
      <c r="G405" s="267"/>
      <c r="H405" s="267"/>
      <c r="I405" s="244"/>
      <c r="J405" s="237"/>
      <c r="K405" s="5"/>
      <c r="L405" s="237" t="str">
        <f t="shared" si="22"/>
        <v/>
      </c>
      <c r="M405" s="5" t="str">
        <f t="shared" si="23"/>
        <v/>
      </c>
    </row>
    <row r="406" spans="1:13">
      <c r="A406" s="263"/>
      <c r="B406" s="265"/>
      <c r="C406" s="267"/>
      <c r="D406" s="268"/>
      <c r="E406" s="243"/>
      <c r="F406" s="263"/>
      <c r="G406" s="267"/>
      <c r="H406" s="267"/>
      <c r="I406" s="244"/>
      <c r="J406" s="237"/>
      <c r="K406" s="5"/>
      <c r="L406" s="237" t="str">
        <f t="shared" si="22"/>
        <v/>
      </c>
      <c r="M406" s="5" t="str">
        <f t="shared" si="23"/>
        <v/>
      </c>
    </row>
    <row r="407" spans="1:13">
      <c r="A407" s="263"/>
      <c r="B407" s="265"/>
      <c r="C407" s="267"/>
      <c r="D407" s="268"/>
      <c r="E407" s="243"/>
      <c r="F407" s="263"/>
      <c r="G407" s="267"/>
      <c r="H407" s="267"/>
      <c r="I407" s="244"/>
      <c r="J407" s="237"/>
      <c r="K407" s="5"/>
      <c r="L407" s="237" t="str">
        <f t="shared" si="22"/>
        <v/>
      </c>
      <c r="M407" s="5" t="str">
        <f t="shared" si="23"/>
        <v/>
      </c>
    </row>
    <row r="408" spans="1:13">
      <c r="A408" s="263"/>
      <c r="B408" s="265"/>
      <c r="C408" s="267"/>
      <c r="D408" s="268"/>
      <c r="E408" s="243"/>
      <c r="F408" s="263"/>
      <c r="G408" s="267"/>
      <c r="H408" s="267"/>
      <c r="I408" s="244"/>
      <c r="J408" s="237"/>
      <c r="K408" s="5"/>
      <c r="L408" s="237" t="str">
        <f t="shared" si="22"/>
        <v/>
      </c>
      <c r="M408" s="5" t="str">
        <f t="shared" si="23"/>
        <v/>
      </c>
    </row>
    <row r="409" spans="1:13">
      <c r="A409" s="263"/>
      <c r="B409" s="265"/>
      <c r="C409" s="267"/>
      <c r="D409" s="268"/>
      <c r="E409" s="243"/>
      <c r="F409" s="263"/>
      <c r="G409" s="267"/>
      <c r="H409" s="267"/>
      <c r="I409" s="244"/>
      <c r="J409" s="237"/>
      <c r="K409" s="5"/>
      <c r="L409" s="237" t="str">
        <f t="shared" si="22"/>
        <v/>
      </c>
      <c r="M409" s="5" t="str">
        <f t="shared" si="23"/>
        <v/>
      </c>
    </row>
    <row r="410" spans="1:13">
      <c r="A410" s="263"/>
      <c r="B410" s="265"/>
      <c r="C410" s="267"/>
      <c r="D410" s="268"/>
      <c r="E410" s="243"/>
      <c r="F410" s="263"/>
      <c r="G410" s="267"/>
      <c r="H410" s="267"/>
      <c r="I410" s="244"/>
      <c r="J410" s="237"/>
      <c r="K410" s="5"/>
      <c r="L410" s="237" t="str">
        <f t="shared" si="22"/>
        <v/>
      </c>
      <c r="M410" s="5" t="str">
        <f t="shared" si="23"/>
        <v/>
      </c>
    </row>
    <row r="411" spans="1:13">
      <c r="A411" s="263"/>
      <c r="B411" s="265"/>
      <c r="C411" s="267"/>
      <c r="D411" s="268"/>
      <c r="E411" s="243"/>
      <c r="F411" s="263"/>
      <c r="G411" s="267"/>
      <c r="H411" s="267"/>
      <c r="I411" s="244"/>
      <c r="J411" s="237"/>
      <c r="K411" s="5"/>
      <c r="L411" s="237" t="str">
        <f t="shared" si="22"/>
        <v/>
      </c>
      <c r="M411" s="5" t="str">
        <f t="shared" si="23"/>
        <v/>
      </c>
    </row>
    <row r="412" spans="1:13">
      <c r="A412" s="263"/>
      <c r="B412" s="265"/>
      <c r="C412" s="267"/>
      <c r="D412" s="268"/>
      <c r="E412" s="243"/>
      <c r="F412" s="263"/>
      <c r="G412" s="267"/>
      <c r="H412" s="267"/>
      <c r="I412" s="244"/>
      <c r="J412" s="237"/>
      <c r="K412" s="5"/>
      <c r="L412" s="237" t="str">
        <f t="shared" si="22"/>
        <v/>
      </c>
      <c r="M412" s="5" t="str">
        <f t="shared" si="23"/>
        <v/>
      </c>
    </row>
    <row r="413" spans="1:13">
      <c r="A413" s="263"/>
      <c r="B413" s="265"/>
      <c r="C413" s="267"/>
      <c r="D413" s="268"/>
      <c r="E413" s="243"/>
      <c r="F413" s="263"/>
      <c r="G413" s="267"/>
      <c r="H413" s="267"/>
      <c r="I413" s="244"/>
      <c r="J413" s="237"/>
      <c r="K413" s="5"/>
      <c r="L413" s="237" t="str">
        <f t="shared" si="22"/>
        <v/>
      </c>
      <c r="M413" s="5" t="str">
        <f t="shared" si="23"/>
        <v/>
      </c>
    </row>
    <row r="414" spans="1:13">
      <c r="A414" s="263"/>
      <c r="B414" s="265"/>
      <c r="C414" s="267"/>
      <c r="D414" s="268"/>
      <c r="E414" s="243"/>
      <c r="F414" s="263"/>
      <c r="G414" s="267"/>
      <c r="H414" s="267"/>
      <c r="I414" s="244"/>
      <c r="J414" s="237"/>
      <c r="K414" s="5"/>
      <c r="L414" s="237" t="str">
        <f t="shared" si="22"/>
        <v/>
      </c>
      <c r="M414" s="5" t="str">
        <f t="shared" si="23"/>
        <v/>
      </c>
    </row>
    <row r="415" spans="1:13">
      <c r="A415" s="263"/>
      <c r="B415" s="265"/>
      <c r="C415" s="267"/>
      <c r="D415" s="268"/>
      <c r="E415" s="243"/>
      <c r="F415" s="263"/>
      <c r="G415" s="267"/>
      <c r="H415" s="267"/>
      <c r="I415" s="244"/>
      <c r="J415" s="237"/>
      <c r="K415" s="5"/>
      <c r="L415" s="237" t="str">
        <f t="shared" si="22"/>
        <v/>
      </c>
      <c r="M415" s="5" t="str">
        <f t="shared" si="23"/>
        <v/>
      </c>
    </row>
    <row r="416" spans="1:13">
      <c r="A416" s="263"/>
      <c r="B416" s="265"/>
      <c r="C416" s="267"/>
      <c r="D416" s="268"/>
      <c r="E416" s="243"/>
      <c r="F416" s="263"/>
      <c r="G416" s="267"/>
      <c r="H416" s="267"/>
      <c r="I416" s="244"/>
      <c r="J416" s="237"/>
      <c r="K416" s="5"/>
      <c r="L416" s="237" t="str">
        <f t="shared" si="22"/>
        <v/>
      </c>
      <c r="M416" s="5" t="str">
        <f t="shared" si="23"/>
        <v/>
      </c>
    </row>
    <row r="417" spans="1:13">
      <c r="A417" s="263"/>
      <c r="B417" s="265"/>
      <c r="C417" s="267"/>
      <c r="D417" s="268"/>
      <c r="E417" s="243"/>
      <c r="F417" s="263"/>
      <c r="G417" s="267"/>
      <c r="H417" s="267"/>
      <c r="I417" s="244"/>
      <c r="J417" s="237"/>
      <c r="K417" s="5"/>
      <c r="L417" s="237" t="str">
        <f t="shared" si="22"/>
        <v/>
      </c>
      <c r="M417" s="5" t="str">
        <f t="shared" si="23"/>
        <v/>
      </c>
    </row>
    <row r="418" spans="1:13">
      <c r="A418" s="263"/>
      <c r="B418" s="265"/>
      <c r="C418" s="267"/>
      <c r="D418" s="268"/>
      <c r="E418" s="243"/>
      <c r="F418" s="263"/>
      <c r="G418" s="267"/>
      <c r="H418" s="267"/>
      <c r="I418" s="244"/>
      <c r="J418" s="237"/>
      <c r="K418" s="5"/>
      <c r="L418" s="237" t="str">
        <f t="shared" si="22"/>
        <v/>
      </c>
      <c r="M418" s="5" t="str">
        <f t="shared" si="23"/>
        <v/>
      </c>
    </row>
    <row r="419" spans="1:13">
      <c r="A419" s="263"/>
      <c r="B419" s="265"/>
      <c r="C419" s="267"/>
      <c r="D419" s="268"/>
      <c r="E419" s="243"/>
      <c r="F419" s="263"/>
      <c r="G419" s="267"/>
      <c r="H419" s="267"/>
      <c r="I419" s="244"/>
      <c r="J419" s="237"/>
      <c r="K419" s="5"/>
      <c r="L419" s="237" t="str">
        <f t="shared" si="22"/>
        <v/>
      </c>
      <c r="M419" s="5" t="str">
        <f t="shared" si="23"/>
        <v/>
      </c>
    </row>
    <row r="420" spans="1:13">
      <c r="A420" s="263"/>
      <c r="B420" s="265"/>
      <c r="C420" s="267"/>
      <c r="D420" s="269"/>
      <c r="E420" s="271"/>
      <c r="F420" s="263"/>
      <c r="G420" s="267"/>
      <c r="H420" s="267"/>
      <c r="I420" s="244"/>
      <c r="J420" s="237"/>
      <c r="K420" s="5"/>
      <c r="L420" s="237" t="str">
        <f t="shared" si="22"/>
        <v/>
      </c>
      <c r="M420" s="5" t="str">
        <f t="shared" si="23"/>
        <v/>
      </c>
    </row>
    <row r="421" spans="1:13">
      <c r="A421" s="263"/>
      <c r="B421" s="265"/>
      <c r="C421" s="267"/>
      <c r="D421" s="269"/>
      <c r="E421" s="271"/>
      <c r="F421" s="263"/>
      <c r="G421" s="267"/>
      <c r="H421" s="267"/>
      <c r="I421" s="244"/>
      <c r="J421" s="237"/>
      <c r="K421" s="5"/>
      <c r="L421" s="237" t="str">
        <f t="shared" si="22"/>
        <v/>
      </c>
      <c r="M421" s="5" t="str">
        <f t="shared" si="23"/>
        <v/>
      </c>
    </row>
    <row r="422" spans="1:13">
      <c r="A422" s="263"/>
      <c r="B422" s="265"/>
      <c r="C422" s="267"/>
      <c r="D422" s="269"/>
      <c r="E422" s="271"/>
      <c r="F422" s="263"/>
      <c r="G422" s="267"/>
      <c r="H422" s="267"/>
      <c r="I422" s="244"/>
      <c r="J422" s="237"/>
      <c r="K422" s="5"/>
      <c r="L422" s="237" t="str">
        <f t="shared" si="22"/>
        <v/>
      </c>
      <c r="M422" s="5" t="str">
        <f t="shared" si="23"/>
        <v/>
      </c>
    </row>
    <row r="423" spans="1:13">
      <c r="A423" s="263"/>
      <c r="B423" s="265"/>
      <c r="C423" s="267"/>
      <c r="D423" s="269"/>
      <c r="E423" s="271"/>
      <c r="F423" s="263"/>
      <c r="G423" s="267"/>
      <c r="H423" s="267"/>
      <c r="I423" s="244"/>
      <c r="J423" s="237"/>
      <c r="K423" s="5"/>
      <c r="L423" s="237" t="str">
        <f t="shared" si="22"/>
        <v/>
      </c>
      <c r="M423" s="5" t="str">
        <f t="shared" si="23"/>
        <v/>
      </c>
    </row>
    <row r="424" spans="1:13">
      <c r="A424" s="263"/>
      <c r="B424" s="265"/>
      <c r="C424" s="267"/>
      <c r="D424" s="269"/>
      <c r="E424" s="271"/>
      <c r="F424" s="263"/>
      <c r="G424" s="267"/>
      <c r="H424" s="267"/>
      <c r="I424" s="244"/>
      <c r="J424" s="237"/>
      <c r="K424" s="5"/>
      <c r="L424" s="237" t="str">
        <f t="shared" si="22"/>
        <v/>
      </c>
      <c r="M424" s="5" t="str">
        <f t="shared" si="23"/>
        <v/>
      </c>
    </row>
    <row r="425" spans="1:13">
      <c r="A425" s="263"/>
      <c r="B425" s="265"/>
      <c r="C425" s="267"/>
      <c r="D425" s="269"/>
      <c r="E425" s="271"/>
      <c r="F425" s="263"/>
      <c r="G425" s="267"/>
      <c r="H425" s="267"/>
      <c r="I425" s="244"/>
      <c r="J425" s="237"/>
      <c r="K425" s="5"/>
      <c r="L425" s="237" t="str">
        <f t="shared" si="22"/>
        <v/>
      </c>
      <c r="M425" s="5" t="str">
        <f t="shared" si="23"/>
        <v/>
      </c>
    </row>
    <row r="426" spans="1:13">
      <c r="A426" s="263"/>
      <c r="B426" s="265"/>
      <c r="C426" s="267"/>
      <c r="D426" s="269"/>
      <c r="E426" s="271"/>
      <c r="F426" s="263"/>
      <c r="G426" s="267"/>
      <c r="H426" s="267"/>
      <c r="I426" s="244"/>
      <c r="J426" s="237"/>
      <c r="K426" s="5"/>
      <c r="L426" s="237" t="str">
        <f t="shared" si="22"/>
        <v/>
      </c>
      <c r="M426" s="5" t="str">
        <f t="shared" si="23"/>
        <v/>
      </c>
    </row>
    <row r="427" spans="1:13">
      <c r="A427" s="263"/>
      <c r="B427" s="265"/>
      <c r="C427" s="267"/>
      <c r="D427" s="269"/>
      <c r="E427" s="271"/>
      <c r="F427" s="263"/>
      <c r="G427" s="267"/>
      <c r="H427" s="267"/>
      <c r="I427" s="244"/>
      <c r="J427" s="237"/>
      <c r="K427" s="5"/>
      <c r="L427" s="237" t="str">
        <f t="shared" si="22"/>
        <v/>
      </c>
      <c r="M427" s="5" t="str">
        <f t="shared" si="23"/>
        <v/>
      </c>
    </row>
    <row r="428" spans="1:13">
      <c r="A428" s="263"/>
      <c r="B428" s="265"/>
      <c r="C428" s="267"/>
      <c r="D428" s="269"/>
      <c r="E428" s="271"/>
      <c r="F428" s="263"/>
      <c r="G428" s="267"/>
      <c r="H428" s="267"/>
      <c r="I428" s="244"/>
      <c r="J428" s="237"/>
      <c r="K428" s="5"/>
      <c r="L428" s="237" t="str">
        <f t="shared" si="22"/>
        <v/>
      </c>
      <c r="M428" s="5" t="str">
        <f t="shared" si="23"/>
        <v/>
      </c>
    </row>
    <row r="429" spans="1:13">
      <c r="A429" s="263"/>
      <c r="B429" s="265"/>
      <c r="C429" s="267"/>
      <c r="D429" s="269"/>
      <c r="E429" s="271"/>
      <c r="F429" s="263"/>
      <c r="G429" s="267"/>
      <c r="H429" s="267"/>
      <c r="I429" s="244"/>
      <c r="J429" s="237"/>
      <c r="K429" s="5"/>
      <c r="L429" s="237" t="str">
        <f t="shared" si="22"/>
        <v/>
      </c>
      <c r="M429" s="5" t="str">
        <f t="shared" si="23"/>
        <v/>
      </c>
    </row>
    <row r="430" spans="1:13">
      <c r="A430" s="263"/>
      <c r="B430" s="265"/>
      <c r="C430" s="267"/>
      <c r="D430" s="269"/>
      <c r="E430" s="271"/>
      <c r="F430" s="263"/>
      <c r="G430" s="267"/>
      <c r="H430" s="267"/>
      <c r="I430" s="244"/>
      <c r="J430" s="237"/>
      <c r="K430" s="5"/>
      <c r="L430" s="237" t="str">
        <f t="shared" si="22"/>
        <v/>
      </c>
      <c r="M430" s="5" t="str">
        <f t="shared" si="23"/>
        <v/>
      </c>
    </row>
    <row r="431" spans="1:13">
      <c r="A431" s="236"/>
      <c r="B431" s="265"/>
      <c r="C431" s="239"/>
      <c r="D431" s="242"/>
      <c r="E431" s="243"/>
      <c r="F431" s="236"/>
      <c r="G431" s="239"/>
      <c r="H431" s="239"/>
      <c r="I431" s="244"/>
      <c r="J431" s="237"/>
      <c r="K431" s="5"/>
      <c r="L431" s="237" t="str">
        <f t="shared" si="22"/>
        <v/>
      </c>
      <c r="M431" s="5" t="str">
        <f t="shared" si="23"/>
        <v/>
      </c>
    </row>
    <row r="432" spans="1:13">
      <c r="A432" s="263"/>
      <c r="B432" s="265"/>
      <c r="C432" s="267"/>
      <c r="D432" s="268"/>
      <c r="E432" s="243"/>
      <c r="F432" s="263"/>
      <c r="G432" s="267"/>
      <c r="H432" s="267"/>
      <c r="I432" s="244"/>
      <c r="J432" s="237"/>
      <c r="K432" s="5"/>
      <c r="L432" s="237" t="str">
        <f t="shared" si="22"/>
        <v/>
      </c>
      <c r="M432" s="5" t="str">
        <f t="shared" si="23"/>
        <v/>
      </c>
    </row>
    <row r="433" spans="1:13">
      <c r="A433" s="263"/>
      <c r="B433" s="265"/>
      <c r="C433" s="267"/>
      <c r="D433" s="268"/>
      <c r="E433" s="243"/>
      <c r="F433" s="263"/>
      <c r="G433" s="267"/>
      <c r="H433" s="267"/>
      <c r="I433" s="244"/>
      <c r="J433" s="237"/>
      <c r="K433" s="5"/>
      <c r="L433" s="237" t="str">
        <f t="shared" si="22"/>
        <v/>
      </c>
      <c r="M433" s="5" t="str">
        <f t="shared" si="23"/>
        <v/>
      </c>
    </row>
    <row r="434" spans="1:13">
      <c r="A434" s="263"/>
      <c r="B434" s="265"/>
      <c r="C434" s="267"/>
      <c r="D434" s="268"/>
      <c r="E434" s="243"/>
      <c r="F434" s="263"/>
      <c r="G434" s="267"/>
      <c r="H434" s="267"/>
      <c r="I434" s="244"/>
      <c r="J434" s="237"/>
      <c r="K434" s="5"/>
      <c r="L434" s="237" t="str">
        <f t="shared" si="22"/>
        <v/>
      </c>
      <c r="M434" s="5" t="str">
        <f t="shared" si="23"/>
        <v/>
      </c>
    </row>
    <row r="435" spans="1:13">
      <c r="A435" s="263"/>
      <c r="B435" s="265"/>
      <c r="C435" s="267"/>
      <c r="D435" s="268"/>
      <c r="E435" s="243"/>
      <c r="F435" s="263"/>
      <c r="G435" s="267"/>
      <c r="H435" s="267"/>
      <c r="I435" s="244"/>
      <c r="J435" s="237"/>
      <c r="K435" s="5"/>
      <c r="L435" s="237" t="str">
        <f t="shared" si="22"/>
        <v/>
      </c>
      <c r="M435" s="5" t="str">
        <f t="shared" si="23"/>
        <v/>
      </c>
    </row>
    <row r="436" spans="1:13">
      <c r="A436" s="263"/>
      <c r="B436" s="265"/>
      <c r="C436" s="267"/>
      <c r="D436" s="268"/>
      <c r="E436" s="243"/>
      <c r="F436" s="263"/>
      <c r="G436" s="267"/>
      <c r="H436" s="267"/>
      <c r="I436" s="244"/>
      <c r="J436" s="237"/>
      <c r="K436" s="5"/>
      <c r="L436" s="237" t="str">
        <f t="shared" si="22"/>
        <v/>
      </c>
      <c r="M436" s="5" t="str">
        <f t="shared" si="23"/>
        <v/>
      </c>
    </row>
    <row r="437" spans="1:13">
      <c r="A437" s="263"/>
      <c r="B437" s="265"/>
      <c r="C437" s="267"/>
      <c r="D437" s="268"/>
      <c r="E437" s="243"/>
      <c r="F437" s="263"/>
      <c r="G437" s="267"/>
      <c r="H437" s="267"/>
      <c r="I437" s="244"/>
      <c r="J437" s="237"/>
      <c r="K437" s="5"/>
      <c r="L437" s="237" t="str">
        <f t="shared" si="22"/>
        <v/>
      </c>
      <c r="M437" s="5" t="str">
        <f t="shared" si="23"/>
        <v/>
      </c>
    </row>
    <row r="438" spans="1:13">
      <c r="A438" s="263"/>
      <c r="B438" s="265"/>
      <c r="C438" s="267"/>
      <c r="D438" s="268"/>
      <c r="E438" s="243"/>
      <c r="F438" s="263"/>
      <c r="G438" s="267"/>
      <c r="H438" s="267"/>
      <c r="I438" s="244"/>
      <c r="J438" s="237"/>
      <c r="K438" s="5"/>
      <c r="L438" s="237" t="str">
        <f t="shared" si="22"/>
        <v/>
      </c>
      <c r="M438" s="5" t="str">
        <f t="shared" si="23"/>
        <v/>
      </c>
    </row>
    <row r="439" spans="1:13">
      <c r="A439" s="263"/>
      <c r="B439" s="265"/>
      <c r="C439" s="267"/>
      <c r="D439" s="268"/>
      <c r="E439" s="243"/>
      <c r="F439" s="263"/>
      <c r="G439" s="267"/>
      <c r="H439" s="267"/>
      <c r="I439" s="244"/>
      <c r="J439" s="237"/>
      <c r="K439" s="5"/>
      <c r="L439" s="237" t="str">
        <f t="shared" si="22"/>
        <v/>
      </c>
      <c r="M439" s="5" t="str">
        <f t="shared" si="23"/>
        <v/>
      </c>
    </row>
    <row r="440" spans="1:13">
      <c r="A440" s="263"/>
      <c r="B440" s="265"/>
      <c r="C440" s="267"/>
      <c r="D440" s="268"/>
      <c r="E440" s="243"/>
      <c r="F440" s="263"/>
      <c r="G440" s="267"/>
      <c r="H440" s="267"/>
      <c r="I440" s="244"/>
      <c r="J440" s="237"/>
      <c r="K440" s="5"/>
      <c r="L440" s="237" t="str">
        <f t="shared" si="22"/>
        <v/>
      </c>
      <c r="M440" s="5" t="str">
        <f t="shared" si="23"/>
        <v/>
      </c>
    </row>
    <row r="441" spans="1:13">
      <c r="A441" s="236"/>
      <c r="B441" s="265"/>
      <c r="C441" s="267"/>
      <c r="D441" s="269"/>
      <c r="E441" s="243"/>
      <c r="F441" s="236"/>
      <c r="G441" s="239"/>
      <c r="H441" s="239"/>
      <c r="I441" s="244"/>
      <c r="J441" s="237"/>
      <c r="K441" s="5"/>
      <c r="L441" s="237" t="str">
        <f t="shared" si="22"/>
        <v/>
      </c>
      <c r="M441" s="5" t="str">
        <f t="shared" si="23"/>
        <v/>
      </c>
    </row>
    <row r="442" spans="1:13">
      <c r="A442" s="263"/>
      <c r="B442" s="265"/>
      <c r="C442" s="267"/>
      <c r="D442" s="269"/>
      <c r="E442" s="271"/>
      <c r="F442" s="263"/>
      <c r="G442" s="267"/>
      <c r="H442" s="267"/>
      <c r="I442" s="244"/>
      <c r="J442" s="237"/>
      <c r="K442" s="5"/>
      <c r="L442" s="237" t="str">
        <f t="shared" si="22"/>
        <v/>
      </c>
      <c r="M442" s="5" t="str">
        <f t="shared" si="23"/>
        <v/>
      </c>
    </row>
    <row r="443" spans="1:13">
      <c r="A443" s="263"/>
      <c r="B443" s="265"/>
      <c r="C443" s="267"/>
      <c r="D443" s="269"/>
      <c r="E443" s="271"/>
      <c r="F443" s="263"/>
      <c r="G443" s="267"/>
      <c r="H443" s="267"/>
      <c r="I443" s="244"/>
      <c r="J443" s="237"/>
      <c r="K443" s="5"/>
      <c r="L443" s="237" t="str">
        <f t="shared" si="22"/>
        <v/>
      </c>
      <c r="M443" s="5" t="str">
        <f t="shared" si="23"/>
        <v/>
      </c>
    </row>
    <row r="444" spans="1:13">
      <c r="A444" s="263"/>
      <c r="B444" s="265"/>
      <c r="C444" s="267"/>
      <c r="D444" s="269"/>
      <c r="E444" s="271"/>
      <c r="F444" s="263"/>
      <c r="G444" s="267"/>
      <c r="H444" s="267"/>
      <c r="I444" s="244"/>
      <c r="J444" s="237"/>
      <c r="K444" s="5"/>
      <c r="L444" s="237" t="str">
        <f t="shared" si="22"/>
        <v/>
      </c>
      <c r="M444" s="5" t="str">
        <f t="shared" si="23"/>
        <v/>
      </c>
    </row>
    <row r="445" spans="1:13">
      <c r="A445" s="263"/>
      <c r="B445" s="265"/>
      <c r="C445" s="267"/>
      <c r="D445" s="269"/>
      <c r="E445" s="271"/>
      <c r="F445" s="263"/>
      <c r="G445" s="267"/>
      <c r="H445" s="267"/>
      <c r="I445" s="244"/>
      <c r="J445" s="237"/>
      <c r="K445" s="5"/>
      <c r="L445" s="237" t="str">
        <f t="shared" si="22"/>
        <v/>
      </c>
      <c r="M445" s="5" t="str">
        <f t="shared" si="23"/>
        <v/>
      </c>
    </row>
    <row r="446" spans="1:13">
      <c r="A446" s="263"/>
      <c r="B446" s="265"/>
      <c r="C446" s="267"/>
      <c r="D446" s="269"/>
      <c r="E446" s="271"/>
      <c r="F446" s="263"/>
      <c r="G446" s="267"/>
      <c r="H446" s="267"/>
      <c r="I446" s="244"/>
      <c r="J446" s="237"/>
      <c r="K446" s="5"/>
      <c r="L446" s="237" t="str">
        <f t="shared" si="22"/>
        <v/>
      </c>
      <c r="M446" s="5" t="str">
        <f t="shared" si="23"/>
        <v/>
      </c>
    </row>
    <row r="447" spans="1:13">
      <c r="A447" s="263"/>
      <c r="B447" s="265"/>
      <c r="C447" s="267"/>
      <c r="D447" s="269"/>
      <c r="E447" s="271"/>
      <c r="F447" s="263"/>
      <c r="G447" s="267"/>
      <c r="H447" s="267"/>
      <c r="I447" s="244"/>
      <c r="J447" s="237"/>
      <c r="K447" s="5"/>
      <c r="L447" s="237" t="str">
        <f t="shared" si="22"/>
        <v/>
      </c>
      <c r="M447" s="5" t="str">
        <f t="shared" si="23"/>
        <v/>
      </c>
    </row>
    <row r="448" spans="1:13">
      <c r="A448" s="263"/>
      <c r="B448" s="265"/>
      <c r="C448" s="267"/>
      <c r="D448" s="269"/>
      <c r="E448" s="271"/>
      <c r="F448" s="263"/>
      <c r="G448" s="267"/>
      <c r="H448" s="267"/>
      <c r="I448" s="244"/>
      <c r="J448" s="237"/>
      <c r="K448" s="5"/>
      <c r="L448" s="237" t="str">
        <f t="shared" si="22"/>
        <v/>
      </c>
      <c r="M448" s="5" t="str">
        <f t="shared" si="23"/>
        <v/>
      </c>
    </row>
    <row r="449" spans="1:13">
      <c r="A449" s="263"/>
      <c r="B449" s="265"/>
      <c r="C449" s="267"/>
      <c r="D449" s="269"/>
      <c r="E449" s="271"/>
      <c r="F449" s="263"/>
      <c r="G449" s="267"/>
      <c r="H449" s="267"/>
      <c r="I449" s="244"/>
      <c r="J449" s="237"/>
      <c r="K449" s="5"/>
      <c r="L449" s="237" t="str">
        <f t="shared" si="22"/>
        <v/>
      </c>
      <c r="M449" s="5" t="str">
        <f t="shared" si="23"/>
        <v/>
      </c>
    </row>
    <row r="450" spans="1:13">
      <c r="A450" s="263"/>
      <c r="B450" s="265"/>
      <c r="C450" s="267"/>
      <c r="D450" s="269"/>
      <c r="E450" s="271"/>
      <c r="F450" s="263"/>
      <c r="G450" s="267"/>
      <c r="H450" s="267"/>
      <c r="I450" s="244"/>
      <c r="J450" s="237"/>
      <c r="K450" s="5"/>
      <c r="L450" s="237" t="str">
        <f t="shared" ref="L450:L513" si="24">A450&amp;G450&amp;H450</f>
        <v/>
      </c>
      <c r="M450" s="5" t="str">
        <f t="shared" ref="M450:M513" si="25">B450&amp;F450&amp;H450&amp;C450</f>
        <v/>
      </c>
    </row>
    <row r="451" spans="1:13">
      <c r="A451" s="263"/>
      <c r="B451" s="265"/>
      <c r="C451" s="267"/>
      <c r="D451" s="269"/>
      <c r="E451" s="271"/>
      <c r="F451" s="263"/>
      <c r="G451" s="267"/>
      <c r="H451" s="267"/>
      <c r="I451" s="244"/>
      <c r="J451" s="237"/>
      <c r="K451" s="5"/>
      <c r="L451" s="237" t="str">
        <f t="shared" si="24"/>
        <v/>
      </c>
      <c r="M451" s="5" t="str">
        <f t="shared" si="25"/>
        <v/>
      </c>
    </row>
    <row r="452" spans="1:13">
      <c r="A452" s="263"/>
      <c r="B452" s="265"/>
      <c r="C452" s="267"/>
      <c r="D452" s="269"/>
      <c r="E452" s="271"/>
      <c r="F452" s="263"/>
      <c r="G452" s="267"/>
      <c r="H452" s="267"/>
      <c r="I452" s="244"/>
      <c r="J452" s="237"/>
      <c r="K452" s="5"/>
      <c r="L452" s="237" t="str">
        <f t="shared" si="24"/>
        <v/>
      </c>
      <c r="M452" s="5" t="str">
        <f t="shared" si="25"/>
        <v/>
      </c>
    </row>
    <row r="453" spans="1:13">
      <c r="A453" s="263"/>
      <c r="B453" s="265"/>
      <c r="C453" s="267"/>
      <c r="D453" s="269"/>
      <c r="E453" s="271"/>
      <c r="F453" s="263"/>
      <c r="G453" s="267"/>
      <c r="H453" s="267"/>
      <c r="I453" s="244"/>
      <c r="J453" s="237"/>
      <c r="K453" s="5"/>
      <c r="L453" s="237" t="str">
        <f t="shared" si="24"/>
        <v/>
      </c>
      <c r="M453" s="5" t="str">
        <f t="shared" si="25"/>
        <v/>
      </c>
    </row>
    <row r="454" spans="1:13">
      <c r="A454" s="263"/>
      <c r="B454" s="265"/>
      <c r="C454" s="267"/>
      <c r="D454" s="269"/>
      <c r="E454" s="271"/>
      <c r="F454" s="263"/>
      <c r="G454" s="267"/>
      <c r="H454" s="267"/>
      <c r="I454" s="244"/>
      <c r="J454" s="237"/>
      <c r="K454" s="5"/>
      <c r="L454" s="237" t="str">
        <f t="shared" si="24"/>
        <v/>
      </c>
      <c r="M454" s="5" t="str">
        <f t="shared" si="25"/>
        <v/>
      </c>
    </row>
    <row r="455" spans="1:13" ht="12" customHeight="1">
      <c r="A455" s="263"/>
      <c r="B455" s="265"/>
      <c r="C455" s="267"/>
      <c r="D455" s="269"/>
      <c r="E455" s="271"/>
      <c r="F455" s="263"/>
      <c r="G455" s="267"/>
      <c r="H455" s="267"/>
      <c r="I455" s="244"/>
      <c r="J455" s="237"/>
      <c r="K455" s="5"/>
      <c r="L455" s="237" t="str">
        <f t="shared" si="24"/>
        <v/>
      </c>
      <c r="M455" s="5" t="str">
        <f t="shared" si="25"/>
        <v/>
      </c>
    </row>
    <row r="456" spans="1:13">
      <c r="A456" s="236"/>
      <c r="B456" s="265"/>
      <c r="C456" s="239"/>
      <c r="D456" s="242"/>
      <c r="E456" s="243"/>
      <c r="F456" s="236"/>
      <c r="G456" s="239"/>
      <c r="H456" s="239"/>
      <c r="I456" s="244"/>
      <c r="J456" s="237"/>
      <c r="K456" s="5"/>
      <c r="L456" s="237" t="str">
        <f t="shared" si="24"/>
        <v/>
      </c>
      <c r="M456" s="5" t="str">
        <f t="shared" si="25"/>
        <v/>
      </c>
    </row>
    <row r="457" spans="1:13">
      <c r="A457" s="236"/>
      <c r="B457" s="265"/>
      <c r="C457" s="239"/>
      <c r="D457" s="242"/>
      <c r="E457" s="243"/>
      <c r="F457" s="236"/>
      <c r="G457" s="239"/>
      <c r="H457" s="239"/>
      <c r="I457" s="236"/>
      <c r="J457" s="237"/>
      <c r="K457" s="5"/>
      <c r="L457" s="237" t="str">
        <f t="shared" si="24"/>
        <v/>
      </c>
      <c r="M457" s="5" t="str">
        <f t="shared" si="25"/>
        <v/>
      </c>
    </row>
    <row r="458" spans="1:13">
      <c r="A458" s="263"/>
      <c r="B458" s="265"/>
      <c r="C458" s="267"/>
      <c r="D458" s="269"/>
      <c r="E458" s="271"/>
      <c r="F458" s="263"/>
      <c r="G458" s="267"/>
      <c r="H458" s="267"/>
      <c r="I458" s="244"/>
      <c r="J458" s="237"/>
      <c r="K458" s="5"/>
      <c r="L458" s="237" t="str">
        <f t="shared" si="24"/>
        <v/>
      </c>
      <c r="M458" s="5" t="str">
        <f t="shared" si="25"/>
        <v/>
      </c>
    </row>
    <row r="459" spans="1:13">
      <c r="A459" s="263"/>
      <c r="B459" s="265"/>
      <c r="C459" s="267"/>
      <c r="D459" s="269"/>
      <c r="E459" s="271"/>
      <c r="F459" s="263"/>
      <c r="G459" s="267"/>
      <c r="H459" s="267"/>
      <c r="I459" s="244"/>
      <c r="J459" s="237"/>
      <c r="K459" s="5"/>
      <c r="L459" s="237" t="str">
        <f t="shared" si="24"/>
        <v/>
      </c>
      <c r="M459" s="5" t="str">
        <f t="shared" si="25"/>
        <v/>
      </c>
    </row>
    <row r="460" spans="1:13">
      <c r="A460" s="263"/>
      <c r="B460" s="265"/>
      <c r="C460" s="267"/>
      <c r="D460" s="269"/>
      <c r="E460" s="271"/>
      <c r="F460" s="263"/>
      <c r="G460" s="267"/>
      <c r="H460" s="267"/>
      <c r="I460" s="244"/>
      <c r="J460" s="237"/>
      <c r="K460" s="5"/>
      <c r="L460" s="237" t="str">
        <f t="shared" si="24"/>
        <v/>
      </c>
      <c r="M460" s="5" t="str">
        <f t="shared" si="25"/>
        <v/>
      </c>
    </row>
    <row r="461" spans="1:13">
      <c r="A461" s="263"/>
      <c r="B461" s="265"/>
      <c r="C461" s="267"/>
      <c r="D461" s="269"/>
      <c r="E461" s="271"/>
      <c r="F461" s="263"/>
      <c r="G461" s="267"/>
      <c r="H461" s="267"/>
      <c r="I461" s="244"/>
      <c r="J461" s="237"/>
      <c r="K461" s="5"/>
      <c r="L461" s="237" t="str">
        <f t="shared" si="24"/>
        <v/>
      </c>
      <c r="M461" s="5" t="str">
        <f t="shared" si="25"/>
        <v/>
      </c>
    </row>
    <row r="462" spans="1:13">
      <c r="A462" s="263"/>
      <c r="B462" s="265"/>
      <c r="C462" s="267"/>
      <c r="D462" s="269"/>
      <c r="E462" s="271"/>
      <c r="F462" s="263"/>
      <c r="G462" s="267"/>
      <c r="H462" s="267"/>
      <c r="I462" s="244"/>
      <c r="J462" s="237"/>
      <c r="K462" s="5"/>
      <c r="L462" s="237" t="str">
        <f t="shared" si="24"/>
        <v/>
      </c>
      <c r="M462" s="5" t="str">
        <f t="shared" si="25"/>
        <v/>
      </c>
    </row>
    <row r="463" spans="1:13">
      <c r="A463" s="263"/>
      <c r="B463" s="265"/>
      <c r="C463" s="267"/>
      <c r="D463" s="269"/>
      <c r="E463" s="271"/>
      <c r="F463" s="263"/>
      <c r="G463" s="239"/>
      <c r="H463" s="267"/>
      <c r="I463" s="244"/>
      <c r="J463" s="237"/>
      <c r="K463" s="5"/>
      <c r="L463" s="237" t="str">
        <f t="shared" si="24"/>
        <v/>
      </c>
      <c r="M463" s="5" t="str">
        <f t="shared" si="25"/>
        <v/>
      </c>
    </row>
    <row r="464" spans="1:13">
      <c r="A464" s="263"/>
      <c r="B464" s="265"/>
      <c r="C464" s="267"/>
      <c r="D464" s="269"/>
      <c r="E464" s="243"/>
      <c r="F464" s="263"/>
      <c r="G464" s="239"/>
      <c r="H464" s="239"/>
      <c r="I464" s="244"/>
      <c r="J464" s="237"/>
      <c r="K464" s="5"/>
      <c r="L464" s="237" t="str">
        <f t="shared" si="24"/>
        <v/>
      </c>
      <c r="M464" s="5" t="str">
        <f t="shared" si="25"/>
        <v/>
      </c>
    </row>
    <row r="465" spans="1:13">
      <c r="A465" s="236"/>
      <c r="B465" s="265"/>
      <c r="C465" s="239"/>
      <c r="D465" s="242"/>
      <c r="E465" s="243"/>
      <c r="F465" s="236"/>
      <c r="G465" s="239"/>
      <c r="H465" s="239"/>
      <c r="I465" s="244"/>
      <c r="J465" s="237"/>
      <c r="K465" s="5"/>
      <c r="L465" s="237" t="str">
        <f t="shared" si="24"/>
        <v/>
      </c>
      <c r="M465" s="5" t="str">
        <f t="shared" si="25"/>
        <v/>
      </c>
    </row>
    <row r="466" spans="1:13">
      <c r="A466" s="236"/>
      <c r="B466" s="265"/>
      <c r="C466" s="239"/>
      <c r="D466" s="242"/>
      <c r="E466" s="243"/>
      <c r="F466" s="236"/>
      <c r="G466" s="239"/>
      <c r="H466" s="239"/>
      <c r="I466" s="244"/>
      <c r="J466" s="237"/>
      <c r="K466" s="5"/>
      <c r="L466" s="237" t="str">
        <f t="shared" si="24"/>
        <v/>
      </c>
      <c r="M466" s="5" t="str">
        <f t="shared" si="25"/>
        <v/>
      </c>
    </row>
    <row r="467" spans="1:13">
      <c r="A467" s="263"/>
      <c r="B467" s="265"/>
      <c r="C467" s="267"/>
      <c r="D467" s="268"/>
      <c r="E467" s="243"/>
      <c r="F467" s="263"/>
      <c r="G467" s="267"/>
      <c r="H467" s="267"/>
      <c r="I467" s="244"/>
      <c r="J467" s="237"/>
      <c r="K467" s="5"/>
      <c r="L467" s="237" t="str">
        <f t="shared" si="24"/>
        <v/>
      </c>
      <c r="M467" s="5" t="str">
        <f t="shared" si="25"/>
        <v/>
      </c>
    </row>
    <row r="468" spans="1:13">
      <c r="A468" s="263"/>
      <c r="B468" s="265"/>
      <c r="C468" s="267"/>
      <c r="D468" s="269"/>
      <c r="E468" s="271"/>
      <c r="F468" s="263"/>
      <c r="G468" s="267"/>
      <c r="H468" s="267"/>
      <c r="I468" s="244"/>
      <c r="J468" s="237"/>
      <c r="K468" s="5"/>
      <c r="L468" s="237" t="str">
        <f t="shared" si="24"/>
        <v/>
      </c>
      <c r="M468" s="5" t="str">
        <f t="shared" si="25"/>
        <v/>
      </c>
    </row>
    <row r="469" spans="1:13">
      <c r="A469" s="263"/>
      <c r="B469" s="265"/>
      <c r="C469" s="267"/>
      <c r="D469" s="269"/>
      <c r="E469" s="271"/>
      <c r="F469" s="263"/>
      <c r="G469" s="267"/>
      <c r="H469" s="267"/>
      <c r="I469" s="244"/>
      <c r="J469" s="237"/>
      <c r="K469" s="5"/>
      <c r="L469" s="237" t="str">
        <f t="shared" si="24"/>
        <v/>
      </c>
      <c r="M469" s="5" t="str">
        <f t="shared" si="25"/>
        <v/>
      </c>
    </row>
    <row r="470" spans="1:13">
      <c r="A470" s="236"/>
      <c r="B470" s="265"/>
      <c r="C470" s="239"/>
      <c r="D470" s="242"/>
      <c r="E470" s="243"/>
      <c r="F470" s="236"/>
      <c r="G470" s="239"/>
      <c r="H470" s="239"/>
      <c r="I470" s="244"/>
      <c r="J470" s="237"/>
      <c r="K470" s="5"/>
      <c r="L470" s="237" t="str">
        <f t="shared" si="24"/>
        <v/>
      </c>
      <c r="M470" s="5" t="str">
        <f t="shared" si="25"/>
        <v/>
      </c>
    </row>
    <row r="471" spans="1:13">
      <c r="A471" s="236"/>
      <c r="B471" s="265"/>
      <c r="C471" s="239"/>
      <c r="D471" s="242"/>
      <c r="E471" s="243"/>
      <c r="F471" s="236"/>
      <c r="G471" s="239"/>
      <c r="H471" s="239"/>
      <c r="I471" s="244"/>
      <c r="J471" s="237"/>
      <c r="K471" s="5"/>
      <c r="L471" s="237" t="str">
        <f t="shared" si="24"/>
        <v/>
      </c>
      <c r="M471" s="5" t="str">
        <f t="shared" si="25"/>
        <v/>
      </c>
    </row>
    <row r="472" spans="1:13">
      <c r="A472" s="236"/>
      <c r="B472" s="265"/>
      <c r="C472" s="239"/>
      <c r="D472" s="242"/>
      <c r="E472" s="243"/>
      <c r="F472" s="236"/>
      <c r="G472" s="239"/>
      <c r="H472" s="239"/>
      <c r="I472" s="244"/>
      <c r="J472" s="237"/>
      <c r="K472" s="5"/>
      <c r="L472" s="237" t="str">
        <f t="shared" si="24"/>
        <v/>
      </c>
      <c r="M472" s="5" t="str">
        <f t="shared" si="25"/>
        <v/>
      </c>
    </row>
    <row r="473" spans="1:13">
      <c r="A473" s="263"/>
      <c r="B473" s="265"/>
      <c r="C473" s="267"/>
      <c r="D473" s="268"/>
      <c r="E473" s="243"/>
      <c r="F473" s="263"/>
      <c r="G473" s="267"/>
      <c r="H473" s="267"/>
      <c r="I473" s="244"/>
      <c r="J473" s="237"/>
      <c r="K473" s="5"/>
      <c r="L473" s="237" t="str">
        <f t="shared" si="24"/>
        <v/>
      </c>
      <c r="M473" s="5" t="str">
        <f t="shared" si="25"/>
        <v/>
      </c>
    </row>
    <row r="474" spans="1:13">
      <c r="A474" s="263"/>
      <c r="B474" s="265"/>
      <c r="C474" s="267"/>
      <c r="D474" s="268"/>
      <c r="E474" s="243"/>
      <c r="F474" s="263"/>
      <c r="G474" s="267"/>
      <c r="H474" s="267"/>
      <c r="I474" s="244"/>
      <c r="J474" s="237"/>
      <c r="K474" s="5"/>
      <c r="L474" s="237" t="str">
        <f t="shared" si="24"/>
        <v/>
      </c>
      <c r="M474" s="5" t="str">
        <f t="shared" si="25"/>
        <v/>
      </c>
    </row>
    <row r="475" spans="1:13">
      <c r="A475" s="263"/>
      <c r="B475" s="265"/>
      <c r="C475" s="267"/>
      <c r="D475" s="268"/>
      <c r="E475" s="243"/>
      <c r="F475" s="263"/>
      <c r="G475" s="267"/>
      <c r="H475" s="267"/>
      <c r="I475" s="244"/>
      <c r="J475" s="237"/>
      <c r="K475" s="5"/>
      <c r="L475" s="237" t="str">
        <f t="shared" si="24"/>
        <v/>
      </c>
      <c r="M475" s="5" t="str">
        <f t="shared" si="25"/>
        <v/>
      </c>
    </row>
    <row r="476" spans="1:13">
      <c r="A476" s="263"/>
      <c r="B476" s="265"/>
      <c r="C476" s="267"/>
      <c r="D476" s="268"/>
      <c r="E476" s="243"/>
      <c r="F476" s="263"/>
      <c r="G476" s="267"/>
      <c r="H476" s="267"/>
      <c r="I476" s="244"/>
      <c r="J476" s="237"/>
      <c r="K476" s="5"/>
      <c r="L476" s="237" t="str">
        <f t="shared" si="24"/>
        <v/>
      </c>
      <c r="M476" s="5" t="str">
        <f t="shared" si="25"/>
        <v/>
      </c>
    </row>
    <row r="477" spans="1:13">
      <c r="A477" s="263"/>
      <c r="B477" s="265"/>
      <c r="C477" s="267"/>
      <c r="D477" s="268"/>
      <c r="E477" s="243"/>
      <c r="F477" s="263"/>
      <c r="G477" s="267"/>
      <c r="H477" s="267"/>
      <c r="I477" s="244"/>
      <c r="J477" s="237"/>
      <c r="K477" s="5"/>
      <c r="L477" s="237" t="str">
        <f t="shared" si="24"/>
        <v/>
      </c>
      <c r="M477" s="5" t="str">
        <f t="shared" si="25"/>
        <v/>
      </c>
    </row>
    <row r="478" spans="1:13">
      <c r="A478" s="263"/>
      <c r="B478" s="265"/>
      <c r="C478" s="267"/>
      <c r="D478" s="269"/>
      <c r="E478" s="271"/>
      <c r="F478" s="263"/>
      <c r="G478" s="267"/>
      <c r="H478" s="267"/>
      <c r="I478" s="244"/>
      <c r="J478" s="237"/>
      <c r="K478" s="5"/>
      <c r="L478" s="237" t="str">
        <f t="shared" si="24"/>
        <v/>
      </c>
      <c r="M478" s="5" t="str">
        <f t="shared" si="25"/>
        <v/>
      </c>
    </row>
    <row r="479" spans="1:13">
      <c r="A479" s="263"/>
      <c r="B479" s="265"/>
      <c r="C479" s="267"/>
      <c r="D479" s="269"/>
      <c r="E479" s="271"/>
      <c r="F479" s="263"/>
      <c r="G479" s="267"/>
      <c r="H479" s="267"/>
      <c r="I479" s="244"/>
      <c r="J479" s="237"/>
      <c r="K479" s="5"/>
      <c r="L479" s="237" t="str">
        <f t="shared" si="24"/>
        <v/>
      </c>
      <c r="M479" s="5" t="str">
        <f t="shared" si="25"/>
        <v/>
      </c>
    </row>
    <row r="480" spans="1:13">
      <c r="A480" s="263"/>
      <c r="B480" s="265"/>
      <c r="C480" s="267"/>
      <c r="D480" s="269"/>
      <c r="E480" s="271"/>
      <c r="F480" s="263"/>
      <c r="G480" s="267"/>
      <c r="H480" s="267"/>
      <c r="I480" s="244"/>
      <c r="J480" s="237"/>
      <c r="K480" s="5"/>
      <c r="L480" s="237" t="str">
        <f t="shared" si="24"/>
        <v/>
      </c>
      <c r="M480" s="5" t="str">
        <f t="shared" si="25"/>
        <v/>
      </c>
    </row>
    <row r="481" spans="1:13">
      <c r="A481" s="263"/>
      <c r="B481" s="265"/>
      <c r="C481" s="267"/>
      <c r="D481" s="269"/>
      <c r="E481" s="271"/>
      <c r="F481" s="263"/>
      <c r="G481" s="267"/>
      <c r="H481" s="267"/>
      <c r="I481" s="244"/>
      <c r="J481" s="237"/>
      <c r="K481" s="5"/>
      <c r="L481" s="237" t="str">
        <f t="shared" si="24"/>
        <v/>
      </c>
      <c r="M481" s="5" t="str">
        <f t="shared" si="25"/>
        <v/>
      </c>
    </row>
    <row r="482" spans="1:13">
      <c r="A482" s="263"/>
      <c r="B482" s="265"/>
      <c r="C482" s="267"/>
      <c r="D482" s="269"/>
      <c r="E482" s="271"/>
      <c r="F482" s="263"/>
      <c r="G482" s="267"/>
      <c r="H482" s="267"/>
      <c r="I482" s="244"/>
      <c r="J482" s="237"/>
      <c r="K482" s="5"/>
      <c r="L482" s="237" t="str">
        <f t="shared" si="24"/>
        <v/>
      </c>
      <c r="M482" s="5" t="str">
        <f t="shared" si="25"/>
        <v/>
      </c>
    </row>
    <row r="483" spans="1:13">
      <c r="A483" s="263"/>
      <c r="B483" s="265"/>
      <c r="C483" s="267"/>
      <c r="D483" s="269"/>
      <c r="E483" s="271"/>
      <c r="F483" s="263"/>
      <c r="G483" s="267"/>
      <c r="H483" s="267"/>
      <c r="I483" s="244"/>
      <c r="J483" s="237"/>
      <c r="K483" s="5"/>
      <c r="L483" s="237" t="str">
        <f t="shared" si="24"/>
        <v/>
      </c>
      <c r="M483" s="5" t="str">
        <f t="shared" si="25"/>
        <v/>
      </c>
    </row>
    <row r="484" spans="1:13">
      <c r="A484" s="263"/>
      <c r="B484" s="265"/>
      <c r="C484" s="267"/>
      <c r="D484" s="269"/>
      <c r="E484" s="271"/>
      <c r="F484" s="263"/>
      <c r="G484" s="267"/>
      <c r="H484" s="267"/>
      <c r="I484" s="244"/>
      <c r="J484" s="237"/>
      <c r="K484" s="5"/>
      <c r="L484" s="237" t="str">
        <f t="shared" si="24"/>
        <v/>
      </c>
      <c r="M484" s="5" t="str">
        <f t="shared" si="25"/>
        <v/>
      </c>
    </row>
    <row r="485" spans="1:13">
      <c r="A485" s="263"/>
      <c r="B485" s="265"/>
      <c r="C485" s="267"/>
      <c r="D485" s="269"/>
      <c r="E485" s="271"/>
      <c r="F485" s="263"/>
      <c r="G485" s="267"/>
      <c r="H485" s="267"/>
      <c r="I485" s="244"/>
      <c r="J485" s="237"/>
      <c r="K485" s="5"/>
      <c r="L485" s="237" t="str">
        <f t="shared" si="24"/>
        <v/>
      </c>
      <c r="M485" s="5" t="str">
        <f t="shared" si="25"/>
        <v/>
      </c>
    </row>
    <row r="486" spans="1:13">
      <c r="A486" s="263"/>
      <c r="B486" s="265"/>
      <c r="C486" s="267"/>
      <c r="D486" s="269"/>
      <c r="E486" s="271"/>
      <c r="F486" s="263"/>
      <c r="G486" s="267"/>
      <c r="H486" s="267"/>
      <c r="I486" s="244"/>
      <c r="J486" s="237"/>
      <c r="K486" s="5"/>
      <c r="L486" s="237" t="str">
        <f t="shared" si="24"/>
        <v/>
      </c>
      <c r="M486" s="5" t="str">
        <f t="shared" si="25"/>
        <v/>
      </c>
    </row>
    <row r="487" spans="1:13">
      <c r="A487" s="263"/>
      <c r="B487" s="265"/>
      <c r="C487" s="267"/>
      <c r="D487" s="269"/>
      <c r="E487" s="271"/>
      <c r="F487" s="263"/>
      <c r="G487" s="267"/>
      <c r="H487" s="267"/>
      <c r="I487" s="244"/>
      <c r="J487" s="237"/>
      <c r="K487" s="5"/>
      <c r="L487" s="237" t="str">
        <f t="shared" si="24"/>
        <v/>
      </c>
      <c r="M487" s="5" t="str">
        <f t="shared" si="25"/>
        <v/>
      </c>
    </row>
    <row r="488" spans="1:13">
      <c r="A488" s="263"/>
      <c r="B488" s="265"/>
      <c r="C488" s="267"/>
      <c r="D488" s="269"/>
      <c r="E488" s="271"/>
      <c r="F488" s="263"/>
      <c r="G488" s="239"/>
      <c r="H488" s="267"/>
      <c r="I488" s="244"/>
      <c r="J488" s="237"/>
      <c r="K488" s="5"/>
      <c r="L488" s="237" t="str">
        <f t="shared" si="24"/>
        <v/>
      </c>
      <c r="M488" s="5" t="str">
        <f t="shared" si="25"/>
        <v/>
      </c>
    </row>
    <row r="489" spans="1:13">
      <c r="A489" s="236"/>
      <c r="B489" s="265"/>
      <c r="C489" s="239"/>
      <c r="D489" s="242"/>
      <c r="E489" s="243"/>
      <c r="F489" s="236"/>
      <c r="G489" s="239"/>
      <c r="H489" s="239"/>
      <c r="I489" s="244"/>
      <c r="J489" s="237"/>
      <c r="K489" s="5"/>
      <c r="L489" s="237" t="str">
        <f t="shared" si="24"/>
        <v/>
      </c>
      <c r="M489" s="5" t="str">
        <f t="shared" si="25"/>
        <v/>
      </c>
    </row>
    <row r="490" spans="1:13">
      <c r="A490" s="263"/>
      <c r="B490" s="265"/>
      <c r="C490" s="267"/>
      <c r="D490" s="268"/>
      <c r="E490" s="243"/>
      <c r="F490" s="263"/>
      <c r="G490" s="267"/>
      <c r="H490" s="267"/>
      <c r="I490" s="244"/>
      <c r="J490" s="237"/>
      <c r="K490" s="5"/>
      <c r="L490" s="237" t="str">
        <f t="shared" si="24"/>
        <v/>
      </c>
      <c r="M490" s="5" t="str">
        <f t="shared" si="25"/>
        <v/>
      </c>
    </row>
    <row r="491" spans="1:13">
      <c r="A491" s="263"/>
      <c r="B491" s="265"/>
      <c r="C491" s="267"/>
      <c r="D491" s="268"/>
      <c r="E491" s="243"/>
      <c r="F491" s="263"/>
      <c r="G491" s="267"/>
      <c r="H491" s="267"/>
      <c r="I491" s="244"/>
      <c r="J491" s="237"/>
      <c r="K491" s="5"/>
      <c r="L491" s="237" t="str">
        <f t="shared" si="24"/>
        <v/>
      </c>
      <c r="M491" s="5" t="str">
        <f t="shared" si="25"/>
        <v/>
      </c>
    </row>
    <row r="492" spans="1:13">
      <c r="A492" s="263"/>
      <c r="B492" s="265"/>
      <c r="C492" s="267"/>
      <c r="D492" s="268"/>
      <c r="E492" s="243"/>
      <c r="F492" s="263"/>
      <c r="G492" s="267"/>
      <c r="H492" s="267"/>
      <c r="I492" s="244"/>
      <c r="J492" s="237"/>
      <c r="K492" s="5"/>
      <c r="L492" s="237" t="str">
        <f t="shared" si="24"/>
        <v/>
      </c>
      <c r="M492" s="5" t="str">
        <f t="shared" si="25"/>
        <v/>
      </c>
    </row>
    <row r="493" spans="1:13">
      <c r="A493" s="263"/>
      <c r="B493" s="265"/>
      <c r="C493" s="267"/>
      <c r="D493" s="268"/>
      <c r="E493" s="243"/>
      <c r="F493" s="263"/>
      <c r="G493" s="267"/>
      <c r="H493" s="267"/>
      <c r="I493" s="244"/>
      <c r="J493" s="237"/>
      <c r="K493" s="5"/>
      <c r="L493" s="237" t="str">
        <f t="shared" si="24"/>
        <v/>
      </c>
      <c r="M493" s="5" t="str">
        <f t="shared" si="25"/>
        <v/>
      </c>
    </row>
    <row r="494" spans="1:13">
      <c r="A494" s="263"/>
      <c r="B494" s="265"/>
      <c r="C494" s="267"/>
      <c r="D494" s="268"/>
      <c r="E494" s="243"/>
      <c r="F494" s="263"/>
      <c r="G494" s="267"/>
      <c r="H494" s="267"/>
      <c r="I494" s="244"/>
      <c r="J494" s="237"/>
      <c r="K494" s="5"/>
      <c r="L494" s="237" t="str">
        <f t="shared" si="24"/>
        <v/>
      </c>
      <c r="M494" s="5" t="str">
        <f t="shared" si="25"/>
        <v/>
      </c>
    </row>
    <row r="495" spans="1:13">
      <c r="A495" s="263"/>
      <c r="B495" s="265"/>
      <c r="C495" s="267"/>
      <c r="D495" s="268"/>
      <c r="E495" s="243"/>
      <c r="F495" s="263"/>
      <c r="G495" s="267"/>
      <c r="H495" s="267"/>
      <c r="I495" s="244"/>
      <c r="J495" s="237"/>
      <c r="K495" s="5"/>
      <c r="L495" s="237" t="str">
        <f t="shared" si="24"/>
        <v/>
      </c>
      <c r="M495" s="5" t="str">
        <f t="shared" si="25"/>
        <v/>
      </c>
    </row>
    <row r="496" spans="1:13">
      <c r="A496" s="263"/>
      <c r="B496" s="265"/>
      <c r="C496" s="267"/>
      <c r="D496" s="269"/>
      <c r="E496" s="271"/>
      <c r="F496" s="263"/>
      <c r="G496" s="267"/>
      <c r="H496" s="267"/>
      <c r="I496" s="244"/>
      <c r="J496" s="237"/>
      <c r="K496" s="5"/>
      <c r="L496" s="237" t="str">
        <f t="shared" si="24"/>
        <v/>
      </c>
      <c r="M496" s="5" t="str">
        <f t="shared" si="25"/>
        <v/>
      </c>
    </row>
    <row r="497" spans="1:13">
      <c r="A497" s="263"/>
      <c r="B497" s="265"/>
      <c r="C497" s="267"/>
      <c r="D497" s="269"/>
      <c r="E497" s="271"/>
      <c r="F497" s="263"/>
      <c r="G497" s="267"/>
      <c r="H497" s="267"/>
      <c r="I497" s="244"/>
      <c r="J497" s="237"/>
      <c r="K497" s="5"/>
      <c r="L497" s="237" t="str">
        <f t="shared" si="24"/>
        <v/>
      </c>
      <c r="M497" s="5" t="str">
        <f t="shared" si="25"/>
        <v/>
      </c>
    </row>
    <row r="498" spans="1:13">
      <c r="A498" s="263"/>
      <c r="B498" s="265"/>
      <c r="C498" s="267"/>
      <c r="D498" s="269"/>
      <c r="E498" s="271"/>
      <c r="F498" s="263"/>
      <c r="G498" s="267"/>
      <c r="H498" s="267"/>
      <c r="I498" s="244"/>
      <c r="J498" s="237"/>
      <c r="K498" s="5"/>
      <c r="L498" s="237" t="str">
        <f t="shared" si="24"/>
        <v/>
      </c>
      <c r="M498" s="5" t="str">
        <f t="shared" si="25"/>
        <v/>
      </c>
    </row>
    <row r="499" spans="1:13">
      <c r="A499" s="236"/>
      <c r="B499" s="265"/>
      <c r="C499" s="239"/>
      <c r="D499" s="242"/>
      <c r="E499" s="243"/>
      <c r="F499" s="236"/>
      <c r="G499" s="239"/>
      <c r="H499" s="239"/>
      <c r="I499" s="244"/>
      <c r="J499" s="237"/>
      <c r="K499" s="5"/>
      <c r="L499" s="237" t="str">
        <f t="shared" si="24"/>
        <v/>
      </c>
      <c r="M499" s="5" t="str">
        <f t="shared" si="25"/>
        <v/>
      </c>
    </row>
    <row r="500" spans="1:13">
      <c r="A500" s="236"/>
      <c r="B500" s="265"/>
      <c r="C500" s="239"/>
      <c r="D500" s="242"/>
      <c r="E500" s="243"/>
      <c r="F500" s="236"/>
      <c r="G500" s="239"/>
      <c r="H500" s="239"/>
      <c r="I500" s="244"/>
      <c r="J500" s="237"/>
      <c r="K500" s="5"/>
      <c r="L500" s="237" t="str">
        <f t="shared" si="24"/>
        <v/>
      </c>
      <c r="M500" s="5" t="str">
        <f t="shared" si="25"/>
        <v/>
      </c>
    </row>
    <row r="501" spans="1:13">
      <c r="A501" s="263"/>
      <c r="B501" s="265"/>
      <c r="C501" s="267"/>
      <c r="D501" s="268"/>
      <c r="E501" s="243"/>
      <c r="F501" s="263"/>
      <c r="G501" s="267"/>
      <c r="H501" s="267"/>
      <c r="I501" s="244"/>
      <c r="J501" s="237"/>
      <c r="K501" s="5"/>
      <c r="L501" s="237" t="str">
        <f t="shared" si="24"/>
        <v/>
      </c>
      <c r="M501" s="5" t="str">
        <f t="shared" si="25"/>
        <v/>
      </c>
    </row>
    <row r="502" spans="1:13">
      <c r="A502" s="263"/>
      <c r="B502" s="265"/>
      <c r="C502" s="267"/>
      <c r="D502" s="269"/>
      <c r="E502" s="271"/>
      <c r="F502" s="263"/>
      <c r="G502" s="239"/>
      <c r="H502" s="267"/>
      <c r="I502" s="244"/>
      <c r="J502" s="237"/>
      <c r="K502" s="5"/>
      <c r="L502" s="237" t="str">
        <f t="shared" si="24"/>
        <v/>
      </c>
      <c r="M502" s="5" t="str">
        <f t="shared" si="25"/>
        <v/>
      </c>
    </row>
    <row r="503" spans="1:13">
      <c r="A503" s="236"/>
      <c r="B503" s="265"/>
      <c r="C503" s="239"/>
      <c r="D503" s="242"/>
      <c r="E503" s="243"/>
      <c r="F503" s="236"/>
      <c r="G503" s="239"/>
      <c r="H503" s="239"/>
      <c r="I503" s="244"/>
      <c r="J503" s="237"/>
      <c r="K503" s="5"/>
      <c r="L503" s="237" t="str">
        <f t="shared" si="24"/>
        <v/>
      </c>
      <c r="M503" s="5" t="str">
        <f t="shared" si="25"/>
        <v/>
      </c>
    </row>
    <row r="504" spans="1:13">
      <c r="A504" s="263"/>
      <c r="B504" s="265"/>
      <c r="C504" s="267"/>
      <c r="D504" s="269"/>
      <c r="E504" s="271"/>
      <c r="F504" s="263"/>
      <c r="G504" s="267"/>
      <c r="H504" s="267"/>
      <c r="I504" s="244"/>
      <c r="J504" s="237"/>
      <c r="K504" s="5"/>
      <c r="L504" s="237" t="str">
        <f t="shared" si="24"/>
        <v/>
      </c>
      <c r="M504" s="5" t="str">
        <f t="shared" si="25"/>
        <v/>
      </c>
    </row>
    <row r="505" spans="1:13">
      <c r="A505" s="263"/>
      <c r="B505" s="265"/>
      <c r="C505" s="267"/>
      <c r="D505" s="269"/>
      <c r="E505" s="271"/>
      <c r="F505" s="263"/>
      <c r="G505" s="267"/>
      <c r="H505" s="267"/>
      <c r="I505" s="244"/>
      <c r="J505" s="237"/>
      <c r="K505" s="5"/>
      <c r="L505" s="237" t="str">
        <f t="shared" si="24"/>
        <v/>
      </c>
      <c r="M505" s="5" t="str">
        <f t="shared" si="25"/>
        <v/>
      </c>
    </row>
    <row r="506" spans="1:13">
      <c r="A506" s="263"/>
      <c r="B506" s="265"/>
      <c r="C506" s="267"/>
      <c r="D506" s="269"/>
      <c r="E506" s="271"/>
      <c r="F506" s="263"/>
      <c r="G506" s="267"/>
      <c r="H506" s="267"/>
      <c r="I506" s="244"/>
      <c r="J506" s="237"/>
      <c r="K506" s="5"/>
      <c r="L506" s="237" t="str">
        <f t="shared" si="24"/>
        <v/>
      </c>
      <c r="M506" s="5" t="str">
        <f t="shared" si="25"/>
        <v/>
      </c>
    </row>
    <row r="507" spans="1:13">
      <c r="A507" s="263"/>
      <c r="B507" s="265"/>
      <c r="C507" s="267"/>
      <c r="D507" s="269"/>
      <c r="E507" s="271"/>
      <c r="F507" s="263"/>
      <c r="G507" s="267"/>
      <c r="H507" s="267"/>
      <c r="I507" s="244"/>
      <c r="J507" s="237"/>
      <c r="K507" s="5"/>
      <c r="L507" s="237" t="str">
        <f t="shared" si="24"/>
        <v/>
      </c>
      <c r="M507" s="5" t="str">
        <f t="shared" si="25"/>
        <v/>
      </c>
    </row>
    <row r="508" spans="1:13">
      <c r="A508" s="236"/>
      <c r="B508" s="265"/>
      <c r="C508" s="267"/>
      <c r="D508" s="269"/>
      <c r="E508" s="243"/>
      <c r="F508" s="236"/>
      <c r="G508" s="239"/>
      <c r="H508" s="239"/>
      <c r="I508" s="244"/>
      <c r="J508" s="237"/>
      <c r="K508" s="5"/>
      <c r="L508" s="237" t="str">
        <f t="shared" si="24"/>
        <v/>
      </c>
      <c r="M508" s="5" t="str">
        <f t="shared" si="25"/>
        <v/>
      </c>
    </row>
    <row r="509" spans="1:13">
      <c r="A509" s="236"/>
      <c r="B509" s="265"/>
      <c r="C509" s="267"/>
      <c r="D509" s="269"/>
      <c r="E509" s="243"/>
      <c r="F509" s="236"/>
      <c r="G509" s="239"/>
      <c r="H509" s="239"/>
      <c r="I509" s="244"/>
      <c r="J509" s="237"/>
      <c r="K509" s="5"/>
      <c r="L509" s="237" t="str">
        <f t="shared" si="24"/>
        <v/>
      </c>
      <c r="M509" s="5" t="str">
        <f t="shared" si="25"/>
        <v/>
      </c>
    </row>
    <row r="510" spans="1:13">
      <c r="A510" s="236"/>
      <c r="B510" s="265"/>
      <c r="C510" s="276"/>
      <c r="D510" s="277"/>
      <c r="E510" s="243"/>
      <c r="F510" s="236"/>
      <c r="G510" s="239"/>
      <c r="H510" s="239"/>
      <c r="I510" s="244"/>
      <c r="J510" s="237"/>
      <c r="K510" s="5"/>
      <c r="L510" s="237" t="str">
        <f t="shared" si="24"/>
        <v/>
      </c>
      <c r="M510" s="5" t="str">
        <f t="shared" si="25"/>
        <v/>
      </c>
    </row>
    <row r="511" spans="1:13">
      <c r="A511" s="236"/>
      <c r="B511" s="265"/>
      <c r="C511" s="276"/>
      <c r="D511" s="277"/>
      <c r="E511" s="243"/>
      <c r="F511" s="236"/>
      <c r="G511" s="239"/>
      <c r="H511" s="239"/>
      <c r="I511" s="244"/>
      <c r="J511" s="237"/>
      <c r="K511" s="5"/>
      <c r="L511" s="237" t="str">
        <f t="shared" si="24"/>
        <v/>
      </c>
      <c r="M511" s="5" t="str">
        <f t="shared" si="25"/>
        <v/>
      </c>
    </row>
    <row r="512" spans="1:13">
      <c r="A512" s="236"/>
      <c r="B512" s="265"/>
      <c r="C512" s="276"/>
      <c r="D512" s="277"/>
      <c r="E512" s="243"/>
      <c r="F512" s="236"/>
      <c r="G512" s="239"/>
      <c r="H512" s="239"/>
      <c r="I512" s="244"/>
      <c r="J512" s="237"/>
      <c r="K512" s="5"/>
      <c r="L512" s="237" t="str">
        <f t="shared" si="24"/>
        <v/>
      </c>
      <c r="M512" s="5" t="str">
        <f t="shared" si="25"/>
        <v/>
      </c>
    </row>
    <row r="513" spans="1:13">
      <c r="A513" s="236"/>
      <c r="B513" s="265"/>
      <c r="C513" s="276"/>
      <c r="D513" s="277"/>
      <c r="E513" s="243"/>
      <c r="F513" s="236"/>
      <c r="G513" s="239"/>
      <c r="H513" s="239"/>
      <c r="I513" s="244"/>
      <c r="J513" s="237"/>
      <c r="K513" s="5"/>
      <c r="L513" s="237" t="str">
        <f t="shared" si="24"/>
        <v/>
      </c>
      <c r="M513" s="5" t="str">
        <f t="shared" si="25"/>
        <v/>
      </c>
    </row>
    <row r="514" spans="1:13">
      <c r="A514" s="236"/>
      <c r="B514" s="265"/>
      <c r="C514" s="276"/>
      <c r="D514" s="277"/>
      <c r="E514" s="243"/>
      <c r="F514" s="236"/>
      <c r="G514" s="239"/>
      <c r="H514" s="239"/>
      <c r="I514" s="244"/>
      <c r="J514" s="237"/>
      <c r="K514" s="5"/>
      <c r="L514" s="237" t="str">
        <f t="shared" ref="L514:L564" si="26">A514&amp;G514&amp;H514</f>
        <v/>
      </c>
      <c r="M514" s="5" t="str">
        <f t="shared" ref="M514:M564" si="27">B514&amp;F514&amp;H514&amp;C514</f>
        <v/>
      </c>
    </row>
    <row r="515" spans="1:13">
      <c r="A515" s="236"/>
      <c r="B515" s="265"/>
      <c r="C515" s="276"/>
      <c r="D515" s="277"/>
      <c r="E515" s="243"/>
      <c r="F515" s="236"/>
      <c r="G515" s="239"/>
      <c r="H515" s="239"/>
      <c r="I515" s="244"/>
      <c r="J515" s="237"/>
      <c r="K515" s="5"/>
      <c r="L515" s="237" t="str">
        <f t="shared" si="26"/>
        <v/>
      </c>
      <c r="M515" s="5" t="str">
        <f t="shared" si="27"/>
        <v/>
      </c>
    </row>
    <row r="516" spans="1:13">
      <c r="A516" s="236"/>
      <c r="B516" s="265"/>
      <c r="C516" s="276"/>
      <c r="D516" s="277"/>
      <c r="E516" s="243"/>
      <c r="F516" s="236"/>
      <c r="G516" s="239"/>
      <c r="H516" s="239"/>
      <c r="I516" s="244"/>
      <c r="J516" s="237"/>
      <c r="K516" s="5"/>
      <c r="L516" s="237" t="str">
        <f t="shared" si="26"/>
        <v/>
      </c>
      <c r="M516" s="5" t="str">
        <f t="shared" si="27"/>
        <v/>
      </c>
    </row>
    <row r="517" spans="1:13">
      <c r="A517" s="236"/>
      <c r="B517" s="265"/>
      <c r="C517" s="276"/>
      <c r="D517" s="277"/>
      <c r="E517" s="243"/>
      <c r="F517" s="236"/>
      <c r="G517" s="239"/>
      <c r="H517" s="239"/>
      <c r="I517" s="244"/>
      <c r="J517" s="237"/>
      <c r="K517" s="5"/>
      <c r="L517" s="237" t="str">
        <f t="shared" si="26"/>
        <v/>
      </c>
      <c r="M517" s="5" t="str">
        <f t="shared" si="27"/>
        <v/>
      </c>
    </row>
    <row r="518" spans="1:13">
      <c r="A518" s="236"/>
      <c r="B518" s="265"/>
      <c r="C518" s="276"/>
      <c r="D518" s="277"/>
      <c r="E518" s="243"/>
      <c r="F518" s="236"/>
      <c r="G518" s="239"/>
      <c r="H518" s="239"/>
      <c r="I518" s="244"/>
      <c r="J518" s="237"/>
      <c r="K518" s="5"/>
      <c r="L518" s="237" t="str">
        <f t="shared" si="26"/>
        <v/>
      </c>
      <c r="M518" s="5" t="str">
        <f t="shared" si="27"/>
        <v/>
      </c>
    </row>
    <row r="519" spans="1:13">
      <c r="A519" s="236"/>
      <c r="B519" s="265"/>
      <c r="C519" s="276"/>
      <c r="D519" s="277"/>
      <c r="E519" s="243"/>
      <c r="F519" s="236"/>
      <c r="G519" s="239"/>
      <c r="H519" s="239"/>
      <c r="I519" s="244"/>
      <c r="J519" s="237"/>
      <c r="K519" s="5"/>
      <c r="L519" s="237" t="str">
        <f t="shared" si="26"/>
        <v/>
      </c>
      <c r="M519" s="5" t="str">
        <f t="shared" si="27"/>
        <v/>
      </c>
    </row>
    <row r="520" spans="1:13">
      <c r="A520" s="236"/>
      <c r="B520" s="265"/>
      <c r="C520" s="276"/>
      <c r="D520" s="277"/>
      <c r="E520" s="243"/>
      <c r="F520" s="236"/>
      <c r="G520" s="239"/>
      <c r="H520" s="239"/>
      <c r="I520" s="244"/>
      <c r="J520" s="237"/>
      <c r="K520" s="5"/>
      <c r="L520" s="237" t="str">
        <f t="shared" si="26"/>
        <v/>
      </c>
      <c r="M520" s="5" t="str">
        <f t="shared" si="27"/>
        <v/>
      </c>
    </row>
    <row r="521" spans="1:13">
      <c r="A521" s="236"/>
      <c r="B521" s="265"/>
      <c r="C521" s="276"/>
      <c r="D521" s="277"/>
      <c r="E521" s="243"/>
      <c r="F521" s="236"/>
      <c r="G521" s="239"/>
      <c r="H521" s="239"/>
      <c r="I521" s="244"/>
      <c r="J521" s="237"/>
      <c r="K521" s="5"/>
      <c r="L521" s="237" t="str">
        <f t="shared" si="26"/>
        <v/>
      </c>
      <c r="M521" s="5" t="str">
        <f t="shared" si="27"/>
        <v/>
      </c>
    </row>
    <row r="522" spans="1:13">
      <c r="A522" s="236"/>
      <c r="B522" s="265"/>
      <c r="C522" s="276"/>
      <c r="D522" s="277"/>
      <c r="E522" s="243"/>
      <c r="F522" s="236"/>
      <c r="G522" s="239"/>
      <c r="H522" s="239"/>
      <c r="I522" s="244"/>
      <c r="J522" s="237"/>
      <c r="K522" s="5"/>
      <c r="L522" s="237" t="str">
        <f t="shared" si="26"/>
        <v/>
      </c>
      <c r="M522" s="5" t="str">
        <f t="shared" si="27"/>
        <v/>
      </c>
    </row>
    <row r="523" spans="1:13">
      <c r="A523" s="236"/>
      <c r="B523" s="265"/>
      <c r="C523" s="276"/>
      <c r="D523" s="277"/>
      <c r="E523" s="243"/>
      <c r="F523" s="236"/>
      <c r="G523" s="239"/>
      <c r="H523" s="239"/>
      <c r="I523" s="244"/>
      <c r="J523" s="237"/>
      <c r="K523" s="5"/>
      <c r="L523" s="237" t="str">
        <f t="shared" si="26"/>
        <v/>
      </c>
      <c r="M523" s="5" t="str">
        <f t="shared" si="27"/>
        <v/>
      </c>
    </row>
    <row r="524" spans="1:13">
      <c r="A524" s="236"/>
      <c r="B524" s="265"/>
      <c r="C524" s="276"/>
      <c r="D524" s="277"/>
      <c r="E524" s="243"/>
      <c r="F524" s="236"/>
      <c r="G524" s="239"/>
      <c r="H524" s="239"/>
      <c r="I524" s="244"/>
      <c r="J524" s="237"/>
      <c r="K524" s="5"/>
      <c r="L524" s="237" t="str">
        <f t="shared" si="26"/>
        <v/>
      </c>
      <c r="M524" s="5" t="str">
        <f t="shared" si="27"/>
        <v/>
      </c>
    </row>
    <row r="525" spans="1:13">
      <c r="A525" s="236"/>
      <c r="B525" s="265"/>
      <c r="C525" s="276"/>
      <c r="D525" s="277"/>
      <c r="E525" s="243"/>
      <c r="F525" s="236"/>
      <c r="G525" s="239"/>
      <c r="H525" s="239"/>
      <c r="I525" s="244"/>
      <c r="J525" s="237"/>
      <c r="K525" s="5"/>
      <c r="L525" s="237" t="str">
        <f t="shared" si="26"/>
        <v/>
      </c>
      <c r="M525" s="5" t="str">
        <f t="shared" si="27"/>
        <v/>
      </c>
    </row>
    <row r="526" spans="1:13">
      <c r="A526" s="236"/>
      <c r="B526" s="265"/>
      <c r="C526" s="276"/>
      <c r="D526" s="277"/>
      <c r="E526" s="243"/>
      <c r="F526" s="236"/>
      <c r="G526" s="239"/>
      <c r="H526" s="239"/>
      <c r="I526" s="244"/>
      <c r="J526" s="237"/>
      <c r="K526" s="5"/>
      <c r="L526" s="237" t="str">
        <f t="shared" si="26"/>
        <v/>
      </c>
      <c r="M526" s="5" t="str">
        <f t="shared" si="27"/>
        <v/>
      </c>
    </row>
    <row r="527" spans="1:13">
      <c r="A527" s="236"/>
      <c r="B527" s="265"/>
      <c r="C527" s="276"/>
      <c r="D527" s="277"/>
      <c r="E527" s="243"/>
      <c r="F527" s="236"/>
      <c r="G527" s="239"/>
      <c r="H527" s="239"/>
      <c r="I527" s="244"/>
      <c r="J527" s="237"/>
      <c r="K527" s="5"/>
      <c r="L527" s="237" t="str">
        <f t="shared" si="26"/>
        <v/>
      </c>
      <c r="M527" s="5" t="str">
        <f t="shared" si="27"/>
        <v/>
      </c>
    </row>
    <row r="528" spans="1:13">
      <c r="A528" s="236"/>
      <c r="B528" s="265"/>
      <c r="C528" s="276"/>
      <c r="D528" s="277"/>
      <c r="E528" s="243"/>
      <c r="F528" s="236"/>
      <c r="G528" s="239"/>
      <c r="H528" s="239"/>
      <c r="I528" s="244"/>
      <c r="J528" s="237"/>
      <c r="K528" s="5"/>
      <c r="L528" s="237" t="str">
        <f t="shared" si="26"/>
        <v/>
      </c>
      <c r="M528" s="5" t="str">
        <f t="shared" si="27"/>
        <v/>
      </c>
    </row>
    <row r="529" spans="1:13">
      <c r="A529" s="236"/>
      <c r="B529" s="265"/>
      <c r="C529" s="276"/>
      <c r="D529" s="277"/>
      <c r="E529" s="243"/>
      <c r="F529" s="236"/>
      <c r="G529" s="239"/>
      <c r="H529" s="239"/>
      <c r="I529" s="244"/>
      <c r="J529" s="237"/>
      <c r="K529" s="5"/>
      <c r="L529" s="237" t="str">
        <f t="shared" si="26"/>
        <v/>
      </c>
      <c r="M529" s="5" t="str">
        <f t="shared" si="27"/>
        <v/>
      </c>
    </row>
    <row r="530" spans="1:13">
      <c r="A530" s="236"/>
      <c r="B530" s="265"/>
      <c r="C530" s="267"/>
      <c r="D530" s="269"/>
      <c r="E530" s="243"/>
      <c r="F530" s="236"/>
      <c r="G530" s="239"/>
      <c r="H530" s="239"/>
      <c r="I530" s="244"/>
      <c r="J530" s="237"/>
      <c r="K530" s="5"/>
      <c r="L530" s="237" t="str">
        <f t="shared" si="26"/>
        <v/>
      </c>
      <c r="M530" s="5" t="str">
        <f t="shared" si="27"/>
        <v/>
      </c>
    </row>
    <row r="531" spans="1:13">
      <c r="A531" s="263"/>
      <c r="B531" s="265"/>
      <c r="C531" s="267"/>
      <c r="D531" s="269"/>
      <c r="E531" s="271"/>
      <c r="F531" s="263"/>
      <c r="G531" s="267"/>
      <c r="H531" s="267"/>
      <c r="I531" s="244"/>
      <c r="J531" s="237"/>
      <c r="K531" s="5"/>
      <c r="L531" s="237" t="str">
        <f t="shared" si="26"/>
        <v/>
      </c>
      <c r="M531" s="5" t="str">
        <f t="shared" si="27"/>
        <v/>
      </c>
    </row>
    <row r="532" spans="1:13">
      <c r="A532" s="263"/>
      <c r="B532" s="265"/>
      <c r="C532" s="267"/>
      <c r="D532" s="269"/>
      <c r="E532" s="271"/>
      <c r="F532" s="263"/>
      <c r="G532" s="267"/>
      <c r="H532" s="267"/>
      <c r="I532" s="244"/>
      <c r="J532" s="237"/>
      <c r="K532" s="5"/>
      <c r="L532" s="237" t="str">
        <f t="shared" si="26"/>
        <v/>
      </c>
      <c r="M532" s="5" t="str">
        <f t="shared" si="27"/>
        <v/>
      </c>
    </row>
    <row r="533" spans="1:13">
      <c r="A533" s="263"/>
      <c r="B533" s="265"/>
      <c r="C533" s="267"/>
      <c r="D533" s="269"/>
      <c r="E533" s="271"/>
      <c r="F533" s="263"/>
      <c r="G533" s="267"/>
      <c r="H533" s="267"/>
      <c r="I533" s="244"/>
      <c r="J533" s="237"/>
      <c r="K533" s="5"/>
      <c r="L533" s="237" t="str">
        <f t="shared" si="26"/>
        <v/>
      </c>
      <c r="M533" s="5" t="str">
        <f t="shared" si="27"/>
        <v/>
      </c>
    </row>
    <row r="534" spans="1:13">
      <c r="A534" s="236"/>
      <c r="B534" s="265"/>
      <c r="C534" s="239"/>
      <c r="D534" s="242"/>
      <c r="E534" s="243"/>
      <c r="F534" s="236"/>
      <c r="G534" s="239"/>
      <c r="H534" s="239"/>
      <c r="I534" s="244"/>
      <c r="J534" s="237"/>
      <c r="K534" s="5"/>
      <c r="L534" s="237" t="str">
        <f t="shared" si="26"/>
        <v/>
      </c>
      <c r="M534" s="5" t="str">
        <f t="shared" si="27"/>
        <v/>
      </c>
    </row>
    <row r="535" spans="1:13">
      <c r="A535" s="263"/>
      <c r="B535" s="265"/>
      <c r="C535" s="267"/>
      <c r="D535" s="269"/>
      <c r="E535" s="243"/>
      <c r="F535" s="263"/>
      <c r="G535" s="267"/>
      <c r="H535" s="267"/>
      <c r="I535" s="244"/>
      <c r="J535" s="237"/>
      <c r="K535" s="5"/>
      <c r="L535" s="237" t="str">
        <f t="shared" si="26"/>
        <v/>
      </c>
      <c r="M535" s="5" t="str">
        <f t="shared" si="27"/>
        <v/>
      </c>
    </row>
    <row r="536" spans="1:13">
      <c r="A536" s="263"/>
      <c r="B536" s="265"/>
      <c r="C536" s="267"/>
      <c r="D536" s="269"/>
      <c r="E536" s="271"/>
      <c r="F536" s="263"/>
      <c r="G536" s="267"/>
      <c r="H536" s="267"/>
      <c r="I536" s="244"/>
      <c r="J536" s="237"/>
      <c r="K536" s="5"/>
      <c r="L536" s="237" t="str">
        <f t="shared" si="26"/>
        <v/>
      </c>
      <c r="M536" s="5" t="str">
        <f t="shared" si="27"/>
        <v/>
      </c>
    </row>
    <row r="537" spans="1:13">
      <c r="A537" s="263"/>
      <c r="B537" s="265"/>
      <c r="C537" s="267"/>
      <c r="D537" s="269"/>
      <c r="E537" s="271"/>
      <c r="F537" s="263"/>
      <c r="G537" s="267"/>
      <c r="H537" s="267"/>
      <c r="I537" s="244"/>
      <c r="J537" s="237"/>
      <c r="K537" s="5"/>
      <c r="L537" s="237" t="str">
        <f t="shared" si="26"/>
        <v/>
      </c>
      <c r="M537" s="5" t="str">
        <f t="shared" si="27"/>
        <v/>
      </c>
    </row>
    <row r="538" spans="1:13">
      <c r="A538" s="263"/>
      <c r="B538" s="265"/>
      <c r="C538" s="267"/>
      <c r="D538" s="269"/>
      <c r="E538" s="271"/>
      <c r="F538" s="263"/>
      <c r="G538" s="267"/>
      <c r="H538" s="267"/>
      <c r="I538" s="244"/>
      <c r="J538" s="237"/>
      <c r="K538" s="5"/>
      <c r="L538" s="237" t="str">
        <f t="shared" si="26"/>
        <v/>
      </c>
      <c r="M538" s="5" t="str">
        <f t="shared" si="27"/>
        <v/>
      </c>
    </row>
    <row r="539" spans="1:13">
      <c r="A539" s="263"/>
      <c r="B539" s="265"/>
      <c r="C539" s="267"/>
      <c r="D539" s="269"/>
      <c r="E539" s="271"/>
      <c r="F539" s="263"/>
      <c r="G539" s="267"/>
      <c r="H539" s="267"/>
      <c r="I539" s="244"/>
      <c r="J539" s="237"/>
      <c r="K539" s="5"/>
      <c r="L539" s="237" t="str">
        <f t="shared" si="26"/>
        <v/>
      </c>
      <c r="M539" s="5" t="str">
        <f t="shared" si="27"/>
        <v/>
      </c>
    </row>
    <row r="540" spans="1:13">
      <c r="A540" s="263"/>
      <c r="B540" s="265"/>
      <c r="C540" s="267"/>
      <c r="D540" s="269"/>
      <c r="E540" s="271"/>
      <c r="F540" s="263"/>
      <c r="G540" s="267"/>
      <c r="H540" s="267"/>
      <c r="I540" s="244"/>
      <c r="J540" s="237"/>
      <c r="K540" s="5"/>
      <c r="L540" s="237" t="str">
        <f t="shared" si="26"/>
        <v/>
      </c>
      <c r="M540" s="5" t="str">
        <f t="shared" si="27"/>
        <v/>
      </c>
    </row>
    <row r="541" spans="1:13">
      <c r="A541" s="263"/>
      <c r="B541" s="265"/>
      <c r="C541" s="267"/>
      <c r="D541" s="269"/>
      <c r="E541" s="271"/>
      <c r="F541" s="263"/>
      <c r="G541" s="267"/>
      <c r="H541" s="267"/>
      <c r="I541" s="244"/>
      <c r="J541" s="237"/>
      <c r="K541" s="5"/>
      <c r="L541" s="237" t="str">
        <f t="shared" si="26"/>
        <v/>
      </c>
      <c r="M541" s="5" t="str">
        <f t="shared" si="27"/>
        <v/>
      </c>
    </row>
    <row r="542" spans="1:13">
      <c r="A542" s="263"/>
      <c r="B542" s="265"/>
      <c r="C542" s="267"/>
      <c r="D542" s="269"/>
      <c r="E542" s="271"/>
      <c r="F542" s="263"/>
      <c r="G542" s="267"/>
      <c r="H542" s="267"/>
      <c r="I542" s="244"/>
      <c r="J542" s="237"/>
      <c r="K542" s="5"/>
      <c r="L542" s="237" t="str">
        <f t="shared" si="26"/>
        <v/>
      </c>
      <c r="M542" s="5" t="str">
        <f t="shared" si="27"/>
        <v/>
      </c>
    </row>
    <row r="543" spans="1:13">
      <c r="A543" s="236"/>
      <c r="B543" s="265"/>
      <c r="C543" s="239"/>
      <c r="D543" s="242"/>
      <c r="E543" s="243"/>
      <c r="F543" s="236"/>
      <c r="G543" s="239"/>
      <c r="H543" s="239"/>
      <c r="I543" s="244"/>
      <c r="J543" s="237"/>
      <c r="K543" s="5"/>
      <c r="L543" s="237" t="str">
        <f t="shared" si="26"/>
        <v/>
      </c>
      <c r="M543" s="5" t="str">
        <f t="shared" si="27"/>
        <v/>
      </c>
    </row>
    <row r="544" spans="1:13">
      <c r="A544" s="263"/>
      <c r="B544" s="265"/>
      <c r="C544" s="267"/>
      <c r="D544" s="269"/>
      <c r="E544" s="243"/>
      <c r="F544" s="263"/>
      <c r="G544" s="267"/>
      <c r="H544" s="267"/>
      <c r="I544" s="244"/>
      <c r="J544" s="237"/>
      <c r="K544" s="5"/>
      <c r="L544" s="237" t="str">
        <f t="shared" si="26"/>
        <v/>
      </c>
      <c r="M544" s="5" t="str">
        <f t="shared" si="27"/>
        <v/>
      </c>
    </row>
    <row r="545" spans="1:13">
      <c r="A545" s="263"/>
      <c r="B545" s="265"/>
      <c r="C545" s="267"/>
      <c r="D545" s="269"/>
      <c r="E545" s="271"/>
      <c r="F545" s="263"/>
      <c r="G545" s="267"/>
      <c r="H545" s="267"/>
      <c r="I545" s="244"/>
      <c r="J545" s="237"/>
      <c r="K545" s="5"/>
      <c r="L545" s="237" t="str">
        <f t="shared" si="26"/>
        <v/>
      </c>
      <c r="M545" s="5" t="str">
        <f t="shared" si="27"/>
        <v/>
      </c>
    </row>
    <row r="546" spans="1:13">
      <c r="A546" s="263"/>
      <c r="B546" s="265"/>
      <c r="C546" s="267"/>
      <c r="D546" s="269"/>
      <c r="E546" s="271"/>
      <c r="F546" s="263"/>
      <c r="G546" s="267"/>
      <c r="H546" s="267"/>
      <c r="I546" s="244"/>
      <c r="J546" s="237"/>
      <c r="K546" s="5"/>
      <c r="L546" s="237" t="str">
        <f t="shared" si="26"/>
        <v/>
      </c>
      <c r="M546" s="5" t="str">
        <f t="shared" si="27"/>
        <v/>
      </c>
    </row>
    <row r="547" spans="1:13">
      <c r="A547" s="263"/>
      <c r="B547" s="265"/>
      <c r="C547" s="267"/>
      <c r="D547" s="269"/>
      <c r="E547" s="271"/>
      <c r="F547" s="263"/>
      <c r="G547" s="267"/>
      <c r="H547" s="267"/>
      <c r="I547" s="244"/>
      <c r="J547" s="237"/>
      <c r="K547" s="5"/>
      <c r="L547" s="237" t="str">
        <f t="shared" si="26"/>
        <v/>
      </c>
      <c r="M547" s="5" t="str">
        <f t="shared" si="27"/>
        <v/>
      </c>
    </row>
    <row r="548" spans="1:13">
      <c r="A548" s="236"/>
      <c r="B548" s="265"/>
      <c r="C548" s="239"/>
      <c r="D548" s="242"/>
      <c r="E548" s="243"/>
      <c r="F548" s="236"/>
      <c r="G548" s="239"/>
      <c r="H548" s="239"/>
      <c r="I548" s="244"/>
      <c r="J548" s="237"/>
      <c r="K548" s="5"/>
      <c r="L548" s="237" t="str">
        <f t="shared" si="26"/>
        <v/>
      </c>
      <c r="M548" s="5" t="str">
        <f t="shared" si="27"/>
        <v/>
      </c>
    </row>
    <row r="549" spans="1:13">
      <c r="A549" s="263"/>
      <c r="B549" s="265"/>
      <c r="C549" s="267"/>
      <c r="D549" s="269"/>
      <c r="E549" s="243"/>
      <c r="F549" s="263"/>
      <c r="G549" s="267"/>
      <c r="H549" s="267"/>
      <c r="I549" s="244"/>
      <c r="J549" s="237"/>
      <c r="K549" s="5"/>
      <c r="L549" s="237" t="str">
        <f t="shared" si="26"/>
        <v/>
      </c>
      <c r="M549" s="5" t="str">
        <f t="shared" si="27"/>
        <v/>
      </c>
    </row>
    <row r="550" spans="1:13">
      <c r="A550" s="263"/>
      <c r="B550" s="265"/>
      <c r="C550" s="267"/>
      <c r="D550" s="269"/>
      <c r="E550" s="243"/>
      <c r="F550" s="263"/>
      <c r="G550" s="267"/>
      <c r="H550" s="267"/>
      <c r="I550" s="244"/>
      <c r="J550" s="237"/>
      <c r="K550" s="5"/>
      <c r="L550" s="237" t="str">
        <f t="shared" si="26"/>
        <v/>
      </c>
      <c r="M550" s="5" t="str">
        <f t="shared" si="27"/>
        <v/>
      </c>
    </row>
    <row r="551" spans="1:13">
      <c r="A551" s="263"/>
      <c r="B551" s="265"/>
      <c r="C551" s="267"/>
      <c r="D551" s="269"/>
      <c r="E551" s="271"/>
      <c r="F551" s="263"/>
      <c r="G551" s="267"/>
      <c r="H551" s="267"/>
      <c r="I551" s="244"/>
      <c r="J551" s="237"/>
      <c r="K551" s="5"/>
      <c r="L551" s="237" t="str">
        <f t="shared" si="26"/>
        <v/>
      </c>
      <c r="M551" s="5" t="str">
        <f t="shared" si="27"/>
        <v/>
      </c>
    </row>
    <row r="552" spans="1:13">
      <c r="A552" s="263"/>
      <c r="B552" s="265"/>
      <c r="C552" s="267"/>
      <c r="D552" s="269"/>
      <c r="E552" s="271"/>
      <c r="F552" s="263"/>
      <c r="G552" s="267"/>
      <c r="H552" s="267"/>
      <c r="I552" s="244"/>
      <c r="J552" s="237"/>
      <c r="K552" s="5"/>
      <c r="L552" s="237" t="str">
        <f t="shared" si="26"/>
        <v/>
      </c>
      <c r="M552" s="5" t="str">
        <f t="shared" si="27"/>
        <v/>
      </c>
    </row>
    <row r="553" spans="1:13">
      <c r="A553" s="263"/>
      <c r="B553" s="265"/>
      <c r="C553" s="267"/>
      <c r="D553" s="269"/>
      <c r="E553" s="271"/>
      <c r="F553" s="263"/>
      <c r="G553" s="267"/>
      <c r="H553" s="267"/>
      <c r="I553" s="244"/>
      <c r="J553" s="237"/>
      <c r="K553" s="5"/>
      <c r="L553" s="237" t="str">
        <f t="shared" si="26"/>
        <v/>
      </c>
      <c r="M553" s="5" t="str">
        <f t="shared" si="27"/>
        <v/>
      </c>
    </row>
    <row r="554" spans="1:13">
      <c r="A554" s="263"/>
      <c r="B554" s="265"/>
      <c r="C554" s="267"/>
      <c r="D554" s="269"/>
      <c r="E554" s="271"/>
      <c r="F554" s="263"/>
      <c r="G554" s="267"/>
      <c r="H554" s="267"/>
      <c r="I554" s="244"/>
      <c r="J554" s="237"/>
      <c r="K554" s="5"/>
      <c r="L554" s="237" t="str">
        <f t="shared" si="26"/>
        <v/>
      </c>
      <c r="M554" s="5" t="str">
        <f t="shared" si="27"/>
        <v/>
      </c>
    </row>
    <row r="555" spans="1:13">
      <c r="A555" s="263"/>
      <c r="B555" s="265"/>
      <c r="C555" s="267"/>
      <c r="D555" s="269"/>
      <c r="E555" s="271"/>
      <c r="F555" s="263"/>
      <c r="G555" s="267"/>
      <c r="H555" s="267"/>
      <c r="I555" s="244"/>
      <c r="J555" s="237"/>
      <c r="K555" s="5"/>
      <c r="L555" s="237" t="str">
        <f t="shared" si="26"/>
        <v/>
      </c>
      <c r="M555" s="5" t="str">
        <f t="shared" si="27"/>
        <v/>
      </c>
    </row>
    <row r="556" spans="1:13">
      <c r="A556" s="263"/>
      <c r="B556" s="265"/>
      <c r="C556" s="267"/>
      <c r="D556" s="269"/>
      <c r="E556" s="271"/>
      <c r="F556" s="263"/>
      <c r="G556" s="267"/>
      <c r="H556" s="267"/>
      <c r="I556" s="244"/>
      <c r="J556" s="237"/>
      <c r="K556" s="5"/>
      <c r="L556" s="237" t="str">
        <f t="shared" si="26"/>
        <v/>
      </c>
      <c r="M556" s="5" t="str">
        <f t="shared" si="27"/>
        <v/>
      </c>
    </row>
    <row r="557" spans="1:13">
      <c r="A557" s="263"/>
      <c r="B557" s="265"/>
      <c r="C557" s="267"/>
      <c r="D557" s="269"/>
      <c r="E557" s="271"/>
      <c r="F557" s="263"/>
      <c r="G557" s="267"/>
      <c r="H557" s="267"/>
      <c r="I557" s="244"/>
      <c r="J557" s="237"/>
      <c r="K557" s="5"/>
      <c r="L557" s="237" t="str">
        <f t="shared" si="26"/>
        <v/>
      </c>
      <c r="M557" s="5" t="str">
        <f t="shared" si="27"/>
        <v/>
      </c>
    </row>
    <row r="558" spans="1:13">
      <c r="A558" s="263"/>
      <c r="B558" s="265"/>
      <c r="C558" s="267"/>
      <c r="D558" s="269"/>
      <c r="E558" s="271"/>
      <c r="F558" s="263"/>
      <c r="G558" s="239"/>
      <c r="H558" s="239"/>
      <c r="I558" s="244"/>
      <c r="J558" s="237"/>
      <c r="K558" s="5"/>
      <c r="L558" s="237" t="str">
        <f t="shared" si="26"/>
        <v/>
      </c>
      <c r="M558" s="5" t="str">
        <f t="shared" si="27"/>
        <v/>
      </c>
    </row>
    <row r="559" spans="1:13">
      <c r="A559" s="263"/>
      <c r="B559" s="265"/>
      <c r="C559" s="267"/>
      <c r="D559" s="269"/>
      <c r="E559" s="243"/>
      <c r="F559" s="263"/>
      <c r="G559" s="239"/>
      <c r="H559" s="239"/>
      <c r="I559" s="244"/>
      <c r="J559" s="237"/>
      <c r="K559" s="5"/>
      <c r="L559" s="237" t="str">
        <f t="shared" si="26"/>
        <v/>
      </c>
      <c r="M559" s="5" t="str">
        <f t="shared" si="27"/>
        <v/>
      </c>
    </row>
    <row r="560" spans="1:13">
      <c r="A560" s="263"/>
      <c r="B560" s="265"/>
      <c r="C560" s="267"/>
      <c r="D560" s="269"/>
      <c r="E560" s="271"/>
      <c r="F560" s="273"/>
      <c r="G560" s="239"/>
      <c r="H560" s="267"/>
      <c r="I560" s="244"/>
      <c r="J560" s="237"/>
      <c r="K560" s="5"/>
      <c r="L560" s="237" t="str">
        <f t="shared" si="26"/>
        <v/>
      </c>
      <c r="M560" s="5" t="str">
        <f t="shared" si="27"/>
        <v/>
      </c>
    </row>
    <row r="561" spans="1:13">
      <c r="A561" s="236"/>
      <c r="B561" s="265"/>
      <c r="C561" s="239"/>
      <c r="D561" s="242"/>
      <c r="E561" s="243"/>
      <c r="F561" s="236"/>
      <c r="G561" s="239"/>
      <c r="H561" s="239"/>
      <c r="I561" s="244"/>
      <c r="J561" s="237"/>
      <c r="K561" s="5"/>
      <c r="L561" s="237" t="str">
        <f t="shared" si="26"/>
        <v/>
      </c>
      <c r="M561" s="5" t="str">
        <f t="shared" si="27"/>
        <v/>
      </c>
    </row>
    <row r="562" spans="1:13">
      <c r="A562" s="236"/>
      <c r="B562" s="265"/>
      <c r="C562" s="239"/>
      <c r="D562" s="242"/>
      <c r="E562" s="243"/>
      <c r="F562" s="236"/>
      <c r="G562" s="239"/>
      <c r="H562" s="239"/>
      <c r="I562" s="244"/>
      <c r="J562" s="237"/>
      <c r="K562" s="5"/>
      <c r="L562" s="237" t="str">
        <f t="shared" si="26"/>
        <v/>
      </c>
      <c r="M562" s="5" t="str">
        <f t="shared" si="27"/>
        <v/>
      </c>
    </row>
    <row r="563" spans="1:13">
      <c r="A563" s="263"/>
      <c r="B563" s="265"/>
      <c r="C563" s="267"/>
      <c r="D563" s="269"/>
      <c r="E563" s="271"/>
      <c r="F563" s="263"/>
      <c r="G563" s="267"/>
      <c r="H563" s="267"/>
      <c r="I563" s="244"/>
      <c r="J563" s="237"/>
      <c r="K563" s="5"/>
      <c r="L563" s="237" t="str">
        <f t="shared" si="26"/>
        <v/>
      </c>
      <c r="M563" s="5" t="str">
        <f t="shared" si="27"/>
        <v/>
      </c>
    </row>
    <row r="564" spans="1:13">
      <c r="A564" s="263"/>
      <c r="B564" s="265"/>
      <c r="C564" s="267"/>
      <c r="D564" s="269"/>
      <c r="E564" s="271"/>
      <c r="F564" s="263"/>
      <c r="G564" s="267"/>
      <c r="H564" s="267"/>
      <c r="I564" s="244"/>
      <c r="J564" s="237"/>
      <c r="K564" s="5"/>
      <c r="L564" s="237"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37" t="str">
        <f>Spolu!C3&amp;", "&amp;Spolu!C6</f>
        <v>Slovenská baseballová federácia, Junácka 6, Bratislava 3, 832 80</v>
      </c>
      <c r="B1" s="337"/>
      <c r="C1" s="337"/>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8" t="s">
        <v>1037</v>
      </c>
      <c r="F3" s="339"/>
      <c r="N3" s="203" t="str">
        <f t="shared" si="0"/>
        <v>c - príspevok Slovenskému olympijskému výboru</v>
      </c>
      <c r="O3" s="203" t="s">
        <v>233</v>
      </c>
      <c r="P3" s="203" t="s">
        <v>1194</v>
      </c>
    </row>
    <row r="4" spans="1:16" ht="45.75" customHeight="1">
      <c r="E4" s="339"/>
      <c r="F4" s="339"/>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1029</v>
      </c>
      <c r="F9" s="217"/>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N10" s="203" t="str">
        <f t="shared" si="0"/>
        <v>j - projekty s pridanou hodnotou pre popularizáciu pohybových aktivít detí a mládeže</v>
      </c>
      <c r="O10" s="203" t="s">
        <v>240</v>
      </c>
      <c r="P10" s="203" t="s">
        <v>1201</v>
      </c>
    </row>
    <row r="12" spans="1:16" ht="54.75" customHeight="1">
      <c r="A12" s="340" t="s">
        <v>1038</v>
      </c>
      <c r="B12" s="340"/>
      <c r="C12" s="340"/>
      <c r="D12" s="204"/>
      <c r="E12" s="204"/>
      <c r="F12" s="207"/>
      <c r="G12" s="204"/>
    </row>
    <row r="13" spans="1:16" ht="45" customHeight="1">
      <c r="F13" s="207"/>
    </row>
    <row r="14" spans="1:16" ht="45" customHeight="1">
      <c r="A14" s="341"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41"/>
      <c r="C14" s="341"/>
      <c r="F14" s="207"/>
    </row>
    <row r="15" spans="1:16" ht="32.1" customHeight="1">
      <c r="A15" s="205" t="s">
        <v>1022</v>
      </c>
      <c r="B15" s="342"/>
      <c r="C15" s="343"/>
    </row>
    <row r="16" spans="1:16" ht="15.75" thickBot="1">
      <c r="A16" s="205" t="s">
        <v>1024</v>
      </c>
      <c r="B16" s="208">
        <f>F8</f>
        <v>0</v>
      </c>
    </row>
    <row r="17" spans="1:16">
      <c r="A17" s="205" t="s">
        <v>1025</v>
      </c>
      <c r="B17" s="208" t="s">
        <v>1278</v>
      </c>
      <c r="C17" s="282">
        <v>31</v>
      </c>
      <c r="E17" s="211" t="s">
        <v>1036</v>
      </c>
      <c r="F17" s="212"/>
      <c r="N17" s="203" t="str">
        <f>O17&amp;" - "&amp;P17</f>
        <v>026 01 - Školský šport a vysokoškolský šport</v>
      </c>
      <c r="O17" s="203" t="s">
        <v>7</v>
      </c>
      <c r="P17" s="203" t="s">
        <v>940</v>
      </c>
    </row>
    <row r="18" spans="1:16">
      <c r="B18" s="281" t="s">
        <v>1274</v>
      </c>
      <c r="C18" s="208" t="str">
        <f>Spolu!C4</f>
        <v>30844568</v>
      </c>
      <c r="E18" s="213" t="s">
        <v>1035</v>
      </c>
      <c r="F18" s="214" t="s">
        <v>1204</v>
      </c>
      <c r="N18" s="203" t="str">
        <f>O18&amp;" - "&amp;P18</f>
        <v>026 02 - Uznané športy</v>
      </c>
      <c r="O18" s="203" t="s">
        <v>6</v>
      </c>
      <c r="P18" s="203" t="s">
        <v>227</v>
      </c>
    </row>
    <row r="19" spans="1:16">
      <c r="E19" s="213" t="s">
        <v>1223</v>
      </c>
      <c r="F19" s="214" t="s">
        <v>1224</v>
      </c>
      <c r="N19" s="203" t="str">
        <f>O19&amp;" - "&amp;P19</f>
        <v>026 03 - Národné športové projekty</v>
      </c>
      <c r="O19" s="203" t="s">
        <v>10</v>
      </c>
      <c r="P19" s="203" t="s">
        <v>228</v>
      </c>
    </row>
    <row r="20" spans="1:16" ht="15.75" thickBot="1">
      <c r="A20" s="205" t="s">
        <v>948</v>
      </c>
      <c r="B20" s="209">
        <f>F9</f>
        <v>0</v>
      </c>
      <c r="E20" s="215" t="s">
        <v>1225</v>
      </c>
      <c r="F20" s="216" t="s">
        <v>1226</v>
      </c>
      <c r="N20" s="203" t="str">
        <f>O20&amp;" - "&amp;P20</f>
        <v>026 04 - Športová infraštruktúra</v>
      </c>
      <c r="O20" s="203" t="s">
        <v>9</v>
      </c>
      <c r="P20" s="203" t="s">
        <v>229</v>
      </c>
    </row>
    <row r="21" spans="1:16" ht="189" customHeight="1">
      <c r="B21" s="210"/>
      <c r="C21" s="210"/>
      <c r="N21" s="203" t="str">
        <f>O21&amp;" - "&amp;P21</f>
        <v>026 05 - Prierezové činnosti v športe</v>
      </c>
      <c r="O21" s="203" t="s">
        <v>12</v>
      </c>
      <c r="P21" s="203" t="s">
        <v>941</v>
      </c>
    </row>
    <row r="22" spans="1:16" ht="39.75" customHeight="1">
      <c r="B22" s="336" t="s">
        <v>1039</v>
      </c>
      <c r="C22" s="336"/>
    </row>
    <row r="23" spans="1:16">
      <c r="N23" s="203" t="s">
        <v>1032</v>
      </c>
    </row>
    <row r="24" spans="1:16">
      <c r="N24" s="203" t="s">
        <v>1033</v>
      </c>
    </row>
    <row r="25" spans="1:16">
      <c r="N25" s="203"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2019-04-25T09:06:51Z</cp:lastPrinted>
  <dcterms:created xsi:type="dcterms:W3CDTF">2017-02-20T06:20:12Z</dcterms:created>
  <dcterms:modified xsi:type="dcterms:W3CDTF">2019-04-25T09:16:12Z</dcterms:modified>
</cp:coreProperties>
</file>